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240" yWindow="240" windowWidth="20730" windowHeight="11760" tabRatio="500" activeTab="1"/>
  </bookViews>
  <sheets>
    <sheet name="2014.2015 Budget" sheetId="1" r:id="rId1"/>
    <sheet name="2015.2016 Proposed Budget" sheetId="2" r:id="rId2"/>
    <sheet name="2015.2016 Prpsd Budget no p4c" sheetId="3" r:id="rId3"/>
    <sheet name=" 7 x 7 Tourney_1415" sheetId="4" r:id="rId4"/>
    <sheet name="Play4Cure_1415" sheetId="5" r:id="rId5"/>
    <sheet name="1000s Club_1415" sheetId="7" r:id="rId6"/>
    <sheet name="Spring Clinic_1415" sheetId="10" r:id="rId7"/>
    <sheet name="Banquet_1415" sheetId="9" r:id="rId8"/>
    <sheet name="Socks_1415" sheetId="11" r:id="rId9"/>
    <sheet name="Team Bonding_1415" sheetId="12" r:id="rId10"/>
    <sheet name="Senior Night_1415" sheetId="13" r:id="rId11"/>
    <sheet name="Team Picnic_1415" sheetId="14" r:id="rId12"/>
    <sheet name="Concession" sheetId="15" r:id="rId13"/>
  </sheets>
  <definedNames>
    <definedName name="_xlnm.Print_Area" localSheetId="0">'2014.2015 Budget'!$A$1:$G$80</definedName>
    <definedName name="_xlnm.Print_Area" localSheetId="1">'2015.2016 Proposed Budget'!$A$1:$J$81</definedName>
    <definedName name="_xlnm.Print_Area" localSheetId="2">'2015.2016 Prpsd Budget no p4c'!$B$2:$J$66</definedName>
  </definedName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3"/>
  <c r="I9" i="2"/>
  <c r="F7" i="3"/>
  <c r="F16"/>
  <c r="F35"/>
  <c r="E35" i="2"/>
  <c r="I51" i="3"/>
  <c r="G48"/>
  <c r="I44" s="1"/>
  <c r="F70" i="2"/>
  <c r="F64"/>
  <c r="I59" s="1"/>
  <c r="G64"/>
  <c r="E65"/>
  <c r="F48"/>
  <c r="F53" s="1"/>
  <c r="H64" s="1"/>
  <c r="E7"/>
  <c r="E16"/>
  <c r="E30"/>
  <c r="E40"/>
  <c r="H40" s="1"/>
  <c r="E43"/>
  <c r="I43" s="1"/>
  <c r="G48"/>
  <c r="H58"/>
  <c r="H47"/>
  <c r="H46"/>
  <c r="H45"/>
  <c r="H44"/>
  <c r="E49"/>
  <c r="H42"/>
  <c r="H41"/>
  <c r="H39"/>
  <c r="H38"/>
  <c r="H37"/>
  <c r="H36"/>
  <c r="H35"/>
  <c r="H30"/>
  <c r="I42" i="3"/>
  <c r="I23"/>
  <c r="I27"/>
  <c r="F40"/>
  <c r="H70" i="2"/>
  <c r="I10" i="3" l="1"/>
  <c r="I19"/>
  <c r="I47"/>
  <c r="I14"/>
  <c r="I35"/>
  <c r="I46" i="2"/>
  <c r="I13"/>
  <c r="I16"/>
  <c r="I36"/>
  <c r="I30" i="3"/>
  <c r="I29"/>
  <c r="I24"/>
  <c r="I20"/>
  <c r="I15"/>
  <c r="I11"/>
  <c r="I37"/>
  <c r="I46"/>
  <c r="I7"/>
  <c r="I43"/>
  <c r="I25"/>
  <c r="I21"/>
  <c r="I28"/>
  <c r="I12"/>
  <c r="I38"/>
  <c r="I45"/>
  <c r="I16"/>
  <c r="I40"/>
  <c r="I26"/>
  <c r="I22"/>
  <c r="I18"/>
  <c r="I13"/>
  <c r="I39"/>
  <c r="I62" i="2"/>
  <c r="I57"/>
  <c r="I60"/>
  <c r="I63"/>
  <c r="I58"/>
  <c r="I56"/>
  <c r="I61"/>
  <c r="H43"/>
  <c r="I31"/>
  <c r="I17"/>
  <c r="I21"/>
  <c r="I25"/>
  <c r="I29"/>
  <c r="I12"/>
  <c r="I45"/>
  <c r="I39"/>
  <c r="I24"/>
  <c r="I15"/>
  <c r="I35"/>
  <c r="I44"/>
  <c r="I41"/>
  <c r="I38"/>
  <c r="I33"/>
  <c r="I19"/>
  <c r="I23"/>
  <c r="I27"/>
  <c r="I10"/>
  <c r="I14"/>
  <c r="I30"/>
  <c r="I42"/>
  <c r="I34"/>
  <c r="I20"/>
  <c r="I28"/>
  <c r="I11"/>
  <c r="I40"/>
  <c r="I7"/>
  <c r="I47"/>
  <c r="I37"/>
  <c r="I32"/>
  <c r="I18"/>
  <c r="I22"/>
  <c r="I26"/>
  <c r="I8"/>
  <c r="F30" i="3"/>
  <c r="F68" i="1" l="1"/>
  <c r="F71" s="1"/>
  <c r="F49"/>
  <c r="F73" s="1"/>
  <c r="E68"/>
  <c r="E49"/>
  <c r="C13" i="14"/>
  <c r="C14" i="13"/>
  <c r="C10" i="12"/>
  <c r="C23" i="9"/>
  <c r="C16"/>
  <c r="C6"/>
  <c r="C7" i="11"/>
  <c r="C14" i="10"/>
  <c r="C16" s="1"/>
  <c r="C9"/>
  <c r="C9" i="9"/>
  <c r="C21"/>
  <c r="C6" i="7"/>
  <c r="C18" i="5"/>
  <c r="C16"/>
  <c r="C7"/>
  <c r="C24" i="4"/>
  <c r="C22"/>
  <c r="C14"/>
  <c r="H59" i="3" l="1"/>
  <c r="H62" s="1"/>
  <c r="G59"/>
  <c r="H48"/>
  <c r="H64" s="1"/>
  <c r="E71" i="1"/>
  <c r="F52"/>
  <c r="E73"/>
  <c r="F25"/>
  <c r="I56" i="3" l="1"/>
  <c r="I53"/>
  <c r="I52"/>
  <c r="I55"/>
  <c r="I58"/>
  <c r="I57"/>
  <c r="G62"/>
  <c r="E75" i="1"/>
  <c r="G64" i="3" l="1"/>
  <c r="G66" s="1"/>
  <c r="I36"/>
  <c r="I8"/>
  <c r="I17"/>
  <c r="I41"/>
  <c r="F75" i="1"/>
  <c r="G70" i="2"/>
  <c r="G74" s="1"/>
  <c r="G53"/>
  <c r="G76" s="1"/>
  <c r="F76"/>
  <c r="F74" l="1"/>
  <c r="F78" s="1"/>
</calcChain>
</file>

<file path=xl/sharedStrings.xml><?xml version="1.0" encoding="utf-8"?>
<sst xmlns="http://schemas.openxmlformats.org/spreadsheetml/2006/main" count="476" uniqueCount="278">
  <si>
    <t>Expenses</t>
  </si>
  <si>
    <t>Budget</t>
  </si>
  <si>
    <t>Actual</t>
  </si>
  <si>
    <t>Away Game Meals</t>
  </si>
  <si>
    <t>Communication Website</t>
  </si>
  <si>
    <t>Survey Monkey</t>
  </si>
  <si>
    <t xml:space="preserve">D&amp;O Insurance </t>
  </si>
  <si>
    <t>Booster Group Operating Expenses</t>
  </si>
  <si>
    <t>Preseason Family Picnic</t>
  </si>
  <si>
    <t>Team Building Parties</t>
  </si>
  <si>
    <t>Senior Night</t>
  </si>
  <si>
    <t>Socks</t>
  </si>
  <si>
    <t xml:space="preserve"> </t>
  </si>
  <si>
    <t xml:space="preserve">Play 4 Cure  Misc </t>
  </si>
  <si>
    <t xml:space="preserve">MS Appreciation </t>
  </si>
  <si>
    <t>Other Misc. (stamps etc)</t>
  </si>
  <si>
    <t>Other (gifts/donations/prize)</t>
  </si>
  <si>
    <t>Membership/Clearance Coaches</t>
  </si>
  <si>
    <t>Warm up girls</t>
  </si>
  <si>
    <t>Conditioning Expense</t>
  </si>
  <si>
    <t>Game Filming</t>
  </si>
  <si>
    <t>Away Tournament</t>
  </si>
  <si>
    <t>MS Expenses</t>
  </si>
  <si>
    <t xml:space="preserve"> Total Expenses</t>
  </si>
  <si>
    <t>Income</t>
  </si>
  <si>
    <t>Player Dues (30 players x $100)</t>
  </si>
  <si>
    <t>Jersey Sales</t>
  </si>
  <si>
    <t xml:space="preserve">Homecoming                 </t>
  </si>
  <si>
    <t>Car Wash</t>
  </si>
  <si>
    <t>Spring Clinic</t>
  </si>
  <si>
    <t>Concessions</t>
  </si>
  <si>
    <t>Total Income</t>
  </si>
  <si>
    <t>Beginning Balance</t>
  </si>
  <si>
    <t>MS Portion $936</t>
  </si>
  <si>
    <t>plus Income</t>
  </si>
  <si>
    <t>less Expenses</t>
  </si>
  <si>
    <t>Ending Balance</t>
  </si>
  <si>
    <t>MS Portion $586.67</t>
  </si>
  <si>
    <t xml:space="preserve">Play 4 Cure </t>
  </si>
  <si>
    <t>sponsors</t>
  </si>
  <si>
    <t>bake sale and concessions</t>
  </si>
  <si>
    <t>t-shirts</t>
  </si>
  <si>
    <t>donations</t>
  </si>
  <si>
    <t>donation to Childhood…</t>
  </si>
  <si>
    <t>Tournament</t>
  </si>
  <si>
    <t>MS Income - car wash</t>
  </si>
  <si>
    <t>End of year surveys</t>
  </si>
  <si>
    <t>Description</t>
  </si>
  <si>
    <t>Item</t>
  </si>
  <si>
    <t>% of Expense</t>
  </si>
  <si>
    <t>N/A</t>
  </si>
  <si>
    <t>% of Income</t>
  </si>
  <si>
    <t xml:space="preserve">Treesdale rental, Entrée </t>
  </si>
  <si>
    <t xml:space="preserve">Reduced due to less seniors </t>
  </si>
  <si>
    <t>HS expense for MS posters</t>
  </si>
  <si>
    <t>Other</t>
  </si>
  <si>
    <t>Banquet</t>
  </si>
  <si>
    <t>Donna,Charlie, Arielle, Peery 2014</t>
  </si>
  <si>
    <t xml:space="preserve">new coach only - clearances (2) </t>
  </si>
  <si>
    <t>during the season only (sep - oct)</t>
  </si>
  <si>
    <t>Coaches Apparel</t>
  </si>
  <si>
    <t>HS Car Wash</t>
  </si>
  <si>
    <t>MS Income</t>
  </si>
  <si>
    <t>car wash</t>
  </si>
  <si>
    <t>Play 4 Cure  (P4C)</t>
  </si>
  <si>
    <t>Site manager</t>
  </si>
  <si>
    <t>reducing from meals to drinks/snack</t>
  </si>
  <si>
    <t xml:space="preserve">PRUBO fees, 501C3 fee </t>
  </si>
  <si>
    <t>Pre Season events</t>
  </si>
  <si>
    <t xml:space="preserve"> July 1 2015 - June 30 2016</t>
  </si>
  <si>
    <t xml:space="preserve"> July 1, 2014 - June 30 2015</t>
  </si>
  <si>
    <t>HS and MS / HS covers MS</t>
  </si>
  <si>
    <t>prfieldhockey.com</t>
  </si>
  <si>
    <t>Apparel</t>
  </si>
  <si>
    <t>documenting Family Member meals checks</t>
  </si>
  <si>
    <t>revised 3.3.15</t>
  </si>
  <si>
    <t>Game socks HS and MS(52)</t>
  </si>
  <si>
    <t>1000's club</t>
  </si>
  <si>
    <t>t shirts</t>
  </si>
  <si>
    <t>Player Expenses</t>
  </si>
  <si>
    <t>Player Gifts</t>
  </si>
  <si>
    <t>Brochures (75)</t>
  </si>
  <si>
    <t>Banquet  total</t>
  </si>
  <si>
    <t>Coach gift</t>
  </si>
  <si>
    <t>DVD's and pictures</t>
  </si>
  <si>
    <t>Grazie Room</t>
  </si>
  <si>
    <t>Tax</t>
  </si>
  <si>
    <t>18% Gratuity</t>
  </si>
  <si>
    <t>Balloons</t>
  </si>
  <si>
    <t xml:space="preserve">Cake </t>
  </si>
  <si>
    <t>Gift bags</t>
  </si>
  <si>
    <t>Budget amt to cover Players and coaches only</t>
  </si>
  <si>
    <t>Pizza</t>
  </si>
  <si>
    <t>Gift Card</t>
  </si>
  <si>
    <t>Stadium Rental</t>
  </si>
  <si>
    <t>T shirts</t>
  </si>
  <si>
    <t>easels</t>
  </si>
  <si>
    <t>Expense</t>
  </si>
  <si>
    <t>Tshirts</t>
  </si>
  <si>
    <t>60 @ 5.50 ea</t>
  </si>
  <si>
    <t>Chickfila sandwiches</t>
  </si>
  <si>
    <t>Bagels</t>
  </si>
  <si>
    <t>2 doz asst</t>
  </si>
  <si>
    <t>Folding Score board</t>
  </si>
  <si>
    <t>1 x use</t>
  </si>
  <si>
    <t xml:space="preserve">Facility Use </t>
  </si>
  <si>
    <t>custodial fee</t>
  </si>
  <si>
    <t>rental fee</t>
  </si>
  <si>
    <t>6.5 hrs @ 10/hr</t>
  </si>
  <si>
    <t>8 hr @ $26/hr</t>
  </si>
  <si>
    <t>8 hr @ $35/hr</t>
  </si>
  <si>
    <t>7 x 7 Tourney Details 2014/2015</t>
  </si>
  <si>
    <t>Eaton</t>
  </si>
  <si>
    <t>Andy Jakub</t>
  </si>
  <si>
    <t>Registrations</t>
  </si>
  <si>
    <t>Net Income</t>
  </si>
  <si>
    <t>Play for the Cure  Details 2014/2015</t>
  </si>
  <si>
    <t>Sponsorship</t>
  </si>
  <si>
    <t>Tshirt Sales</t>
  </si>
  <si>
    <t>300 shirts @ $10</t>
  </si>
  <si>
    <t>Bake Sale</t>
  </si>
  <si>
    <t>Admission/Cash Donations</t>
  </si>
  <si>
    <t>Total donation to CBTF $5875 (rounded up)</t>
  </si>
  <si>
    <t>1000's Club  Details 2014/2015</t>
  </si>
  <si>
    <t>22 @ $10</t>
  </si>
  <si>
    <t xml:space="preserve">Two color logo - full front and full back </t>
  </si>
  <si>
    <t xml:space="preserve">LeWay Enterprises </t>
  </si>
  <si>
    <t xml:space="preserve">4854 Streets Run Rd </t>
  </si>
  <si>
    <t>PGH, 15236</t>
  </si>
  <si>
    <t>412-942-0740</t>
  </si>
  <si>
    <t>Handed out by coach during august team picnic</t>
  </si>
  <si>
    <t>Facility Use</t>
  </si>
  <si>
    <t>Food</t>
  </si>
  <si>
    <t xml:space="preserve">Other </t>
  </si>
  <si>
    <t>Play for the cure socks</t>
  </si>
  <si>
    <t>Banquet  Details 2014/2015</t>
  </si>
  <si>
    <t xml:space="preserve">Food </t>
  </si>
  <si>
    <t>80 adult @$15.99 / 3 kids@$5.99</t>
  </si>
  <si>
    <t>gift bags, brochures, pics, dvd, cake, balloon</t>
  </si>
  <si>
    <t>Net Income $527.09</t>
  </si>
  <si>
    <t>Total Expense does not include $892 contribution from families/ see income below</t>
  </si>
  <si>
    <r>
      <t>Net Expense =</t>
    </r>
    <r>
      <rPr>
        <b/>
        <sz val="9"/>
        <color theme="1"/>
        <rFont val="Calibri"/>
        <family val="2"/>
        <scheme val="minor"/>
      </rPr>
      <t xml:space="preserve"> $2485.59</t>
    </r>
  </si>
  <si>
    <t>7 x 7 tournament</t>
  </si>
  <si>
    <t>Net Income $2262.21</t>
  </si>
  <si>
    <t>Spring Clinic Details 2014/2015</t>
  </si>
  <si>
    <t>36 attendees</t>
  </si>
  <si>
    <t>$25 reg fee</t>
  </si>
  <si>
    <t>t-shirts sales</t>
  </si>
  <si>
    <t>Net Income $5874.14 - donated $5875 to CBTF</t>
  </si>
  <si>
    <t>concession supplies</t>
  </si>
  <si>
    <t>t-shirts (300)</t>
  </si>
  <si>
    <t>Socks  Details 2014/2015</t>
  </si>
  <si>
    <t>52 for MS and HS</t>
  </si>
  <si>
    <t>White/Black game socks</t>
  </si>
  <si>
    <t>Orange socks Play 4 cure</t>
  </si>
  <si>
    <t>Family contributions for meals</t>
  </si>
  <si>
    <t>Net Expense</t>
  </si>
  <si>
    <t>Net expense</t>
  </si>
  <si>
    <t>Team Bonding Events  Details 2014/2015</t>
  </si>
  <si>
    <t>Table cloths</t>
  </si>
  <si>
    <t>Drinks/Ice</t>
  </si>
  <si>
    <t>Dessert</t>
  </si>
  <si>
    <t>Spaghetti Dinner</t>
  </si>
  <si>
    <t>1 expensed</t>
  </si>
  <si>
    <t>Misc</t>
  </si>
  <si>
    <t>spaghetti dinners</t>
  </si>
  <si>
    <t>Senior Night  Events  Details 2014/2015</t>
  </si>
  <si>
    <t>Frames and accessories</t>
  </si>
  <si>
    <t>6 seniors</t>
  </si>
  <si>
    <t>Food/Drinks</t>
  </si>
  <si>
    <t>Plates</t>
  </si>
  <si>
    <t>Posters</t>
  </si>
  <si>
    <t>Flowers</t>
  </si>
  <si>
    <t>parent/field decorations</t>
  </si>
  <si>
    <t>Senior Brochure</t>
  </si>
  <si>
    <t>Trifolds</t>
  </si>
  <si>
    <t>Team Picnic  Details 2014/2015</t>
  </si>
  <si>
    <t>Chicken</t>
  </si>
  <si>
    <t>96 pc/36pc</t>
  </si>
  <si>
    <t>Paper Products</t>
  </si>
  <si>
    <t>Drinks</t>
  </si>
  <si>
    <t>Tableclothes</t>
  </si>
  <si>
    <t>5 round/8 long</t>
  </si>
  <si>
    <t>round</t>
  </si>
  <si>
    <t>Snacks</t>
  </si>
  <si>
    <t>Cake</t>
  </si>
  <si>
    <t>Player Servies/Expenses</t>
  </si>
  <si>
    <t>Lax sponsorship</t>
  </si>
  <si>
    <t>LAX annual sponsorship ($50), Misc gifts, CD for any video</t>
  </si>
  <si>
    <t>Net</t>
  </si>
  <si>
    <t>stamps, etc</t>
  </si>
  <si>
    <r>
      <t>Pine-Richland Field Hockey FINAL Booster Budget</t>
    </r>
    <r>
      <rPr>
        <b/>
        <u/>
        <sz val="12"/>
        <color theme="3"/>
        <rFont val="Calibri"/>
        <family val="2"/>
        <scheme val="minor"/>
      </rPr>
      <t xml:space="preserve"> includes play for the cure</t>
    </r>
  </si>
  <si>
    <t>Team Service Project</t>
  </si>
  <si>
    <t>1st yr $100, 2nd yr $50</t>
  </si>
  <si>
    <t>April 11th concession only</t>
  </si>
  <si>
    <t xml:space="preserve">    Operating Supplies</t>
  </si>
  <si>
    <t xml:space="preserve">    Website </t>
  </si>
  <si>
    <t xml:space="preserve">    Survey Monkey</t>
  </si>
  <si>
    <t xml:space="preserve">    MISC Other</t>
  </si>
  <si>
    <t xml:space="preserve">    Team Communication</t>
  </si>
  <si>
    <t xml:space="preserve">    Socks</t>
  </si>
  <si>
    <t xml:space="preserve">    1000's club</t>
  </si>
  <si>
    <t xml:space="preserve">    Team Picnic</t>
  </si>
  <si>
    <t xml:space="preserve">    Team Building</t>
  </si>
  <si>
    <t xml:space="preserve">    Senior Night</t>
  </si>
  <si>
    <t xml:space="preserve">    Away Game Drinks/Snacks</t>
  </si>
  <si>
    <t xml:space="preserve">    MS Appreciation </t>
  </si>
  <si>
    <t xml:space="preserve">    Conditioning Expense</t>
  </si>
  <si>
    <t xml:space="preserve">    Away Tournament</t>
  </si>
  <si>
    <t xml:space="preserve">    Team Service Project</t>
  </si>
  <si>
    <t xml:space="preserve">    Fee for stadium</t>
  </si>
  <si>
    <t xml:space="preserve">    Site manager</t>
  </si>
  <si>
    <t xml:space="preserve">    Dinner</t>
  </si>
  <si>
    <t xml:space="preserve">    Player Gifts</t>
  </si>
  <si>
    <t xml:space="preserve">    Coach gifts</t>
  </si>
  <si>
    <t xml:space="preserve">    Other</t>
  </si>
  <si>
    <t>Team Manager</t>
  </si>
  <si>
    <t>2 team managers ($50)</t>
  </si>
  <si>
    <t>Player Dues</t>
  </si>
  <si>
    <t xml:space="preserve">Player Dues </t>
  </si>
  <si>
    <t>30 players x $100</t>
  </si>
  <si>
    <t>Team Snap</t>
  </si>
  <si>
    <t>Concession at games</t>
  </si>
  <si>
    <t>P4C, 7x7, Spring clinic managed withing event expense and income</t>
  </si>
  <si>
    <t>Food purchased/supplies for year - P4C, 7x7, Spring clinic managed withing event expense and income</t>
  </si>
  <si>
    <t>food and drink</t>
  </si>
  <si>
    <t xml:space="preserve"> Budget  </t>
  </si>
  <si>
    <t>Booster Group Expenses</t>
  </si>
  <si>
    <t>jackets only includes team managers(15 x 30)</t>
  </si>
  <si>
    <t>for players, team managers, coaches and trainers</t>
  </si>
  <si>
    <t>Banquet, Spirit Room, team bonding</t>
  </si>
  <si>
    <t xml:space="preserve">    Operating Expenses</t>
  </si>
  <si>
    <t>Special training, Education, Summer stick time</t>
  </si>
  <si>
    <t xml:space="preserve">    Skill Building</t>
  </si>
  <si>
    <t>7 x 7 Tourney</t>
  </si>
  <si>
    <t xml:space="preserve"> 2015 - Site Manager (#32 for 5hrs) Custodial fee ($32 x 5 hrs), Trainer (25 x 5 hrs) concession expenses drinks and snacks - PRYC paying for portion</t>
  </si>
  <si>
    <t>actual from 2014</t>
  </si>
  <si>
    <t xml:space="preserve">projection for 2015 - </t>
  </si>
  <si>
    <t>$32 per hour</t>
  </si>
  <si>
    <t>removed shirts use pinneys</t>
  </si>
  <si>
    <t xml:space="preserve">    Trainer</t>
  </si>
  <si>
    <t xml:space="preserve">    Custodial costs</t>
  </si>
  <si>
    <t xml:space="preserve">$25 per hour </t>
  </si>
  <si>
    <t>Coach Costs</t>
  </si>
  <si>
    <t xml:space="preserve">    Site Manager</t>
  </si>
  <si>
    <t xml:space="preserve">($32 for 5hrs) </t>
  </si>
  <si>
    <t xml:space="preserve">    Custodial fee</t>
  </si>
  <si>
    <t>4 hours</t>
  </si>
  <si>
    <t xml:space="preserve">    Concession </t>
  </si>
  <si>
    <t>($32 x 5 hrs)</t>
  </si>
  <si>
    <t>(25 x 5 hrs) PRYC will cover this</t>
  </si>
  <si>
    <t xml:space="preserve"> concession expenses drinks and snacks </t>
  </si>
  <si>
    <t xml:space="preserve"> PRYC paying for portion</t>
  </si>
  <si>
    <r>
      <t xml:space="preserve">Budget   </t>
    </r>
    <r>
      <rPr>
        <b/>
        <sz val="8"/>
        <color theme="1"/>
        <rFont val="Calibri"/>
        <family val="2"/>
        <scheme val="minor"/>
      </rPr>
      <t xml:space="preserve">        Sub-category</t>
    </r>
  </si>
  <si>
    <r>
      <t xml:space="preserve">Pine-Richland Field Hockey Booster </t>
    </r>
    <r>
      <rPr>
        <b/>
        <sz val="11"/>
        <color rgb="FFFF0000"/>
        <rFont val="Calibri"/>
        <family val="2"/>
        <scheme val="minor"/>
      </rPr>
      <t>PROPOSED</t>
    </r>
    <r>
      <rPr>
        <b/>
        <sz val="11"/>
        <color theme="1"/>
        <rFont val="Calibri"/>
        <family val="2"/>
        <scheme val="minor"/>
      </rPr>
      <t xml:space="preserve"> Budget </t>
    </r>
    <r>
      <rPr>
        <b/>
        <sz val="11"/>
        <color rgb="FFFF0000"/>
        <rFont val="Calibri"/>
        <family val="2"/>
        <scheme val="minor"/>
      </rPr>
      <t>WITHOUT</t>
    </r>
    <r>
      <rPr>
        <b/>
        <sz val="11"/>
        <color theme="1"/>
        <rFont val="Calibri"/>
        <family val="2"/>
        <scheme val="minor"/>
      </rPr>
      <t xml:space="preserve"> Play 4 the Cure details</t>
    </r>
  </si>
  <si>
    <t xml:space="preserve">    Concession Expenses for games</t>
  </si>
  <si>
    <t xml:space="preserve">    Coaches Membership/Clearance </t>
  </si>
  <si>
    <t xml:space="preserve">    Coaches Apparel</t>
  </si>
  <si>
    <t>April 11th concession only to offset cost</t>
  </si>
  <si>
    <t>Projected based on 2 pending Spring Events</t>
  </si>
  <si>
    <r>
      <t xml:space="preserve">Pine-Richland Field Hockey Booster </t>
    </r>
    <r>
      <rPr>
        <b/>
        <sz val="12"/>
        <color theme="9" tint="-0.249977111117893"/>
        <rFont val="Calibri"/>
        <family val="2"/>
        <scheme val="minor"/>
      </rPr>
      <t xml:space="preserve">PROPOSED </t>
    </r>
    <r>
      <rPr>
        <b/>
        <sz val="12"/>
        <color theme="1"/>
        <rFont val="Calibri"/>
        <family val="2"/>
        <scheme val="minor"/>
      </rPr>
      <t xml:space="preserve">Budget </t>
    </r>
    <r>
      <rPr>
        <b/>
        <sz val="12"/>
        <color theme="9" tint="-0.249977111117893"/>
        <rFont val="Calibri"/>
        <family val="2"/>
        <scheme val="minor"/>
      </rPr>
      <t>including Play for the cure</t>
    </r>
  </si>
  <si>
    <t xml:space="preserve"> July 1, 2015 - June 30, 2016</t>
  </si>
  <si>
    <t xml:space="preserve">    MS Expenses</t>
  </si>
  <si>
    <t>Sub-Total Expenses</t>
  </si>
  <si>
    <t>Grand  Total Expenses</t>
  </si>
  <si>
    <t>% of Sub Totaled  Expense</t>
  </si>
  <si>
    <t xml:space="preserve">    t-shirts (300)</t>
  </si>
  <si>
    <t xml:space="preserve">    concession supplies</t>
  </si>
  <si>
    <t xml:space="preserve">    donation to CBTF</t>
  </si>
  <si>
    <t>Sub Total Income</t>
  </si>
  <si>
    <t>% of Sb Totaled Income</t>
  </si>
  <si>
    <t>Grand Total Income</t>
  </si>
  <si>
    <t>Tent</t>
  </si>
  <si>
    <t>2014 / 36 attendees paid $25 each</t>
  </si>
  <si>
    <t>2015 - concession only</t>
  </si>
  <si>
    <t xml:space="preserve">    Player Jackets</t>
  </si>
  <si>
    <t>Revised 3.13.15</t>
  </si>
  <si>
    <t xml:space="preserve">    Quickbooks Software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</si>
</sst>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&quot;$&quot;#,##0.00"/>
    <numFmt numFmtId="166" formatCode="0.0%"/>
  </numFmts>
  <fonts count="2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3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Border="1"/>
    <xf numFmtId="0" fontId="5" fillId="0" borderId="0" xfId="0" applyFont="1" applyAlignment="1">
      <alignment vertical="center"/>
    </xf>
    <xf numFmtId="164" fontId="0" fillId="0" borderId="0" xfId="0" applyNumberFormat="1"/>
    <xf numFmtId="6" fontId="5" fillId="0" borderId="0" xfId="0" applyNumberFormat="1" applyFont="1" applyAlignment="1">
      <alignment vertical="center"/>
    </xf>
    <xf numFmtId="0" fontId="0" fillId="0" borderId="2" xfId="0" applyBorder="1"/>
    <xf numFmtId="164" fontId="0" fillId="0" borderId="4" xfId="0" applyNumberFormat="1" applyBorder="1"/>
    <xf numFmtId="164" fontId="0" fillId="0" borderId="1" xfId="0" applyNumberFormat="1" applyBorder="1"/>
    <xf numFmtId="3" fontId="0" fillId="0" borderId="0" xfId="0" applyNumberFormat="1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0" fontId="12" fillId="0" borderId="0" xfId="0" applyFont="1"/>
    <xf numFmtId="0" fontId="13" fillId="0" borderId="0" xfId="0" applyFont="1"/>
    <xf numFmtId="9" fontId="0" fillId="0" borderId="0" xfId="9" applyFont="1"/>
    <xf numFmtId="0" fontId="4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164" fontId="4" fillId="0" borderId="0" xfId="0" applyNumberFormat="1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2" fillId="0" borderId="0" xfId="0" applyFont="1" applyAlignment="1">
      <alignment wrapText="1"/>
    </xf>
    <xf numFmtId="0" fontId="0" fillId="0" borderId="1" xfId="0" applyBorder="1"/>
    <xf numFmtId="165" fontId="0" fillId="0" borderId="0" xfId="0" applyNumberFormat="1"/>
    <xf numFmtId="165" fontId="0" fillId="0" borderId="4" xfId="0" applyNumberFormat="1" applyBorder="1"/>
    <xf numFmtId="164" fontId="10" fillId="0" borderId="0" xfId="0" applyNumberFormat="1" applyFont="1"/>
    <xf numFmtId="0" fontId="3" fillId="0" borderId="0" xfId="0" applyFont="1" applyAlignment="1">
      <alignment vertical="center"/>
    </xf>
    <xf numFmtId="0" fontId="0" fillId="0" borderId="0" xfId="0" applyFont="1"/>
    <xf numFmtId="164" fontId="0" fillId="0" borderId="0" xfId="0" applyNumberFormat="1" applyFont="1"/>
    <xf numFmtId="164" fontId="11" fillId="0" borderId="3" xfId="0" applyNumberFormat="1" applyFont="1" applyBorder="1"/>
    <xf numFmtId="0" fontId="11" fillId="0" borderId="3" xfId="0" applyFont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11" fillId="0" borderId="0" xfId="0" applyNumberFormat="1" applyFont="1" applyAlignment="1">
      <alignment horizontal="left"/>
    </xf>
    <xf numFmtId="164" fontId="11" fillId="0" borderId="0" xfId="0" applyNumberFormat="1" applyFont="1" applyAlignment="1">
      <alignment wrapText="1"/>
    </xf>
    <xf numFmtId="0" fontId="0" fillId="0" borderId="0" xfId="0" applyAlignment="1">
      <alignment wrapText="1"/>
    </xf>
    <xf numFmtId="164" fontId="11" fillId="0" borderId="0" xfId="0" applyNumberFormat="1" applyFont="1" applyAlignment="1">
      <alignment vertical="top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165" fontId="0" fillId="0" borderId="0" xfId="0" applyNumberFormat="1" applyFont="1"/>
    <xf numFmtId="0" fontId="18" fillId="0" borderId="0" xfId="0" applyFont="1"/>
    <xf numFmtId="44" fontId="0" fillId="0" borderId="0" xfId="10" applyFont="1"/>
    <xf numFmtId="44" fontId="18" fillId="0" borderId="6" xfId="10" applyFont="1" applyBorder="1" applyAlignment="1">
      <alignment wrapText="1"/>
    </xf>
    <xf numFmtId="0" fontId="0" fillId="0" borderId="6" xfId="0" applyBorder="1"/>
    <xf numFmtId="44" fontId="18" fillId="0" borderId="6" xfId="10" applyFont="1" applyBorder="1"/>
    <xf numFmtId="0" fontId="18" fillId="0" borderId="6" xfId="0" applyFont="1" applyBorder="1"/>
    <xf numFmtId="44" fontId="19" fillId="0" borderId="6" xfId="10" applyFont="1" applyBorder="1"/>
    <xf numFmtId="0" fontId="19" fillId="0" borderId="6" xfId="0" applyFont="1" applyBorder="1"/>
    <xf numFmtId="164" fontId="12" fillId="0" borderId="0" xfId="0" applyNumberFormat="1" applyFont="1" applyAlignment="1">
      <alignment wrapText="1"/>
    </xf>
    <xf numFmtId="6" fontId="5" fillId="0" borderId="0" xfId="0" applyNumberFormat="1" applyFont="1" applyAlignment="1">
      <alignment vertical="center" wrapText="1"/>
    </xf>
    <xf numFmtId="6" fontId="12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165" fontId="10" fillId="0" borderId="0" xfId="0" applyNumberFormat="1" applyFont="1" applyBorder="1"/>
    <xf numFmtId="0" fontId="14" fillId="2" borderId="0" xfId="0" applyFont="1" applyFill="1"/>
    <xf numFmtId="0" fontId="0" fillId="2" borderId="0" xfId="0" applyFill="1"/>
    <xf numFmtId="0" fontId="11" fillId="2" borderId="0" xfId="0" applyFont="1" applyFill="1"/>
    <xf numFmtId="164" fontId="0" fillId="0" borderId="0" xfId="0" applyNumberFormat="1" applyAlignment="1">
      <alignment wrapText="1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5" fontId="10" fillId="0" borderId="0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" xfId="0" applyBorder="1" applyAlignment="1">
      <alignment horizontal="center"/>
    </xf>
    <xf numFmtId="0" fontId="0" fillId="0" borderId="11" xfId="0" applyBorder="1"/>
    <xf numFmtId="0" fontId="13" fillId="0" borderId="7" xfId="0" applyFont="1" applyBorder="1"/>
    <xf numFmtId="0" fontId="13" fillId="0" borderId="8" xfId="0" applyFont="1" applyBorder="1" applyAlignment="1">
      <alignment horizontal="center"/>
    </xf>
    <xf numFmtId="0" fontId="13" fillId="0" borderId="9" xfId="0" applyFont="1" applyBorder="1"/>
    <xf numFmtId="0" fontId="13" fillId="0" borderId="10" xfId="0" applyFont="1" applyBorder="1"/>
    <xf numFmtId="0" fontId="13" fillId="0" borderId="1" xfId="0" applyFont="1" applyBorder="1" applyAlignment="1">
      <alignment horizontal="center"/>
    </xf>
    <xf numFmtId="0" fontId="13" fillId="0" borderId="11" xfId="0" applyFont="1" applyBorder="1"/>
    <xf numFmtId="0" fontId="0" fillId="0" borderId="10" xfId="0" applyFill="1" applyBorder="1"/>
    <xf numFmtId="0" fontId="14" fillId="0" borderId="1" xfId="0" applyFont="1" applyFill="1" applyBorder="1"/>
    <xf numFmtId="0" fontId="0" fillId="0" borderId="1" xfId="0" applyFill="1" applyBorder="1"/>
    <xf numFmtId="0" fontId="0" fillId="0" borderId="11" xfId="0" applyFill="1" applyBorder="1"/>
    <xf numFmtId="0" fontId="0" fillId="0" borderId="0" xfId="0" applyFill="1" applyAlignment="1">
      <alignment wrapText="1"/>
    </xf>
    <xf numFmtId="0" fontId="0" fillId="0" borderId="0" xfId="0" applyFill="1"/>
    <xf numFmtId="0" fontId="0" fillId="0" borderId="1" xfId="0" applyFill="1" applyBorder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Border="1"/>
    <xf numFmtId="0" fontId="18" fillId="0" borderId="0" xfId="0" applyFont="1" applyBorder="1" applyAlignment="1">
      <alignment wrapText="1"/>
    </xf>
    <xf numFmtId="0" fontId="18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/>
    </xf>
    <xf numFmtId="9" fontId="11" fillId="0" borderId="0" xfId="9" applyFont="1"/>
    <xf numFmtId="164" fontId="11" fillId="0" borderId="0" xfId="0" applyNumberFormat="1" applyFont="1" applyAlignment="1">
      <alignment horizontal="center" vertical="center"/>
    </xf>
    <xf numFmtId="9" fontId="11" fillId="0" borderId="0" xfId="9" applyFont="1" applyAlignment="1">
      <alignment horizontal="right"/>
    </xf>
    <xf numFmtId="164" fontId="12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9" fontId="12" fillId="0" borderId="0" xfId="9" applyFont="1"/>
    <xf numFmtId="0" fontId="12" fillId="0" borderId="0" xfId="0" applyFont="1" applyAlignment="1">
      <alignment horizontal="center"/>
    </xf>
    <xf numFmtId="9" fontId="12" fillId="0" borderId="0" xfId="9" applyFont="1" applyAlignment="1">
      <alignment horizontal="right"/>
    </xf>
    <xf numFmtId="164" fontId="12" fillId="0" borderId="0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164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10" fillId="0" borderId="0" xfId="0" applyFont="1" applyAlignment="1">
      <alignment vertical="center" wrapText="1"/>
    </xf>
    <xf numFmtId="164" fontId="11" fillId="0" borderId="0" xfId="0" applyNumberFormat="1" applyFont="1" applyAlignment="1">
      <alignment horizontal="center" wrapText="1"/>
    </xf>
    <xf numFmtId="164" fontId="18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164" fontId="23" fillId="0" borderId="0" xfId="0" applyNumberFormat="1" applyFont="1"/>
    <xf numFmtId="0" fontId="13" fillId="0" borderId="1" xfId="0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0" fillId="0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8" fillId="0" borderId="8" xfId="0" applyFont="1" applyBorder="1" applyAlignment="1"/>
    <xf numFmtId="9" fontId="15" fillId="0" borderId="0" xfId="9" applyFont="1"/>
    <xf numFmtId="9" fontId="18" fillId="0" borderId="0" xfId="9" applyFont="1"/>
    <xf numFmtId="166" fontId="11" fillId="0" borderId="0" xfId="9" applyNumberFormat="1" applyFont="1"/>
    <xf numFmtId="166" fontId="12" fillId="0" borderId="0" xfId="9" applyNumberFormat="1" applyFont="1"/>
    <xf numFmtId="9" fontId="12" fillId="0" borderId="0" xfId="9" applyNumberFormat="1" applyFont="1"/>
    <xf numFmtId="165" fontId="18" fillId="0" borderId="0" xfId="0" applyNumberFormat="1" applyFont="1" applyAlignment="1">
      <alignment horizontal="center" wrapText="1"/>
    </xf>
    <xf numFmtId="0" fontId="18" fillId="0" borderId="0" xfId="0" applyFont="1" applyAlignment="1">
      <alignment vertical="center"/>
    </xf>
    <xf numFmtId="0" fontId="0" fillId="0" borderId="0" xfId="0" applyFont="1" applyAlignment="1">
      <alignment wrapText="1"/>
    </xf>
    <xf numFmtId="164" fontId="0" fillId="0" borderId="0" xfId="0" applyNumberFormat="1" applyFont="1" applyAlignment="1">
      <alignment wrapText="1"/>
    </xf>
    <xf numFmtId="164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6" fontId="0" fillId="0" borderId="0" xfId="0" applyNumberFormat="1" applyFont="1" applyAlignment="1">
      <alignment vertical="center"/>
    </xf>
    <xf numFmtId="164" fontId="18" fillId="0" borderId="0" xfId="0" applyNumberFormat="1" applyFont="1"/>
    <xf numFmtId="164" fontId="0" fillId="0" borderId="0" xfId="0" applyNumberFormat="1" applyFont="1" applyBorder="1" applyAlignment="1">
      <alignment horizontal="center" vertical="center"/>
    </xf>
    <xf numFmtId="0" fontId="18" fillId="3" borderId="2" xfId="0" applyFont="1" applyFill="1" applyBorder="1"/>
    <xf numFmtId="0" fontId="18" fillId="3" borderId="3" xfId="0" applyFont="1" applyFill="1" applyBorder="1"/>
    <xf numFmtId="164" fontId="22" fillId="3" borderId="3" xfId="0" applyNumberFormat="1" applyFont="1" applyFill="1" applyBorder="1" applyAlignment="1">
      <alignment wrapText="1"/>
    </xf>
    <xf numFmtId="164" fontId="18" fillId="3" borderId="3" xfId="0" applyNumberFormat="1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 vertical="center" wrapText="1"/>
    </xf>
    <xf numFmtId="164" fontId="18" fillId="3" borderId="4" xfId="0" applyNumberFormat="1" applyFont="1" applyFill="1" applyBorder="1" applyAlignment="1">
      <alignment horizontal="center"/>
    </xf>
    <xf numFmtId="0" fontId="0" fillId="3" borderId="5" xfId="0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8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center" wrapText="1"/>
    </xf>
    <xf numFmtId="0" fontId="16" fillId="2" borderId="3" xfId="0" applyFont="1" applyFill="1" applyBorder="1" applyAlignment="1">
      <alignment horizontal="center" wrapText="1"/>
    </xf>
    <xf numFmtId="0" fontId="23" fillId="2" borderId="3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wrapText="1"/>
    </xf>
    <xf numFmtId="164" fontId="18" fillId="2" borderId="3" xfId="0" applyNumberFormat="1" applyFont="1" applyFill="1" applyBorder="1" applyAlignment="1">
      <alignment horizontal="center" wrapText="1"/>
    </xf>
    <xf numFmtId="164" fontId="18" fillId="2" borderId="4" xfId="0" applyNumberFormat="1" applyFont="1" applyFill="1" applyBorder="1" applyAlignment="1">
      <alignment horizontal="center"/>
    </xf>
    <xf numFmtId="0" fontId="18" fillId="2" borderId="5" xfId="0" applyFont="1" applyFill="1" applyBorder="1"/>
    <xf numFmtId="0" fontId="18" fillId="4" borderId="2" xfId="0" applyFont="1" applyFill="1" applyBorder="1" applyAlignment="1">
      <alignment vertical="center"/>
    </xf>
    <xf numFmtId="0" fontId="22" fillId="4" borderId="3" xfId="0" applyFont="1" applyFill="1" applyBorder="1" applyAlignment="1">
      <alignment wrapText="1"/>
    </xf>
    <xf numFmtId="0" fontId="18" fillId="4" borderId="3" xfId="0" applyFont="1" applyFill="1" applyBorder="1" applyAlignment="1">
      <alignment horizontal="center" wrapText="1"/>
    </xf>
    <xf numFmtId="164" fontId="18" fillId="4" borderId="4" xfId="0" applyNumberFormat="1" applyFont="1" applyFill="1" applyBorder="1" applyAlignment="1">
      <alignment horizontal="center"/>
    </xf>
    <xf numFmtId="0" fontId="18" fillId="4" borderId="5" xfId="0" applyFont="1" applyFill="1" applyBorder="1"/>
    <xf numFmtId="0" fontId="0" fillId="4" borderId="2" xfId="0" applyFill="1" applyBorder="1"/>
    <xf numFmtId="0" fontId="0" fillId="4" borderId="4" xfId="0" applyFill="1" applyBorder="1"/>
    <xf numFmtId="0" fontId="18" fillId="2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right"/>
    </xf>
    <xf numFmtId="164" fontId="22" fillId="2" borderId="3" xfId="0" applyNumberFormat="1" applyFont="1" applyFill="1" applyBorder="1" applyAlignment="1">
      <alignment wrapText="1"/>
    </xf>
    <xf numFmtId="164" fontId="22" fillId="2" borderId="3" xfId="0" applyNumberFormat="1" applyFont="1" applyFill="1" applyBorder="1" applyAlignment="1">
      <alignment horizontal="center" wrapText="1"/>
    </xf>
    <xf numFmtId="164" fontId="18" fillId="2" borderId="4" xfId="0" applyNumberFormat="1" applyFont="1" applyFill="1" applyBorder="1"/>
    <xf numFmtId="164" fontId="0" fillId="2" borderId="4" xfId="0" applyNumberFormat="1" applyFill="1" applyBorder="1"/>
    <xf numFmtId="0" fontId="0" fillId="2" borderId="5" xfId="0" applyFill="1" applyBorder="1"/>
    <xf numFmtId="164" fontId="22" fillId="3" borderId="3" xfId="0" applyNumberFormat="1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right"/>
    </xf>
    <xf numFmtId="164" fontId="18" fillId="3" borderId="4" xfId="0" applyNumberFormat="1" applyFont="1" applyFill="1" applyBorder="1"/>
    <xf numFmtId="0" fontId="15" fillId="4" borderId="2" xfId="0" applyFont="1" applyFill="1" applyBorder="1" applyAlignment="1">
      <alignment vertical="center"/>
    </xf>
    <xf numFmtId="0" fontId="22" fillId="4" borderId="3" xfId="0" applyFont="1" applyFill="1" applyBorder="1" applyAlignment="1">
      <alignment horizontal="center" wrapText="1"/>
    </xf>
    <xf numFmtId="164" fontId="18" fillId="4" borderId="4" xfId="0" applyNumberFormat="1" applyFont="1" applyFill="1" applyBorder="1"/>
    <xf numFmtId="164" fontId="0" fillId="4" borderId="5" xfId="0" applyNumberFormat="1" applyFill="1" applyBorder="1"/>
    <xf numFmtId="0" fontId="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top" wrapText="1"/>
    </xf>
    <xf numFmtId="0" fontId="15" fillId="0" borderId="8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</cellXfs>
  <cellStyles count="11">
    <cellStyle name="Currency" xfId="10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  <cellStyle name="Percent" xfId="9" builtinId="5"/>
  </cellStyles>
  <dxfs count="0"/>
  <tableStyles count="0" defaultTableStyle="TableStyleMedium9" defaultPivotStyle="PivotStyleMedium4"/>
  <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I86"/>
  <sheetViews>
    <sheetView zoomScale="89" zoomScaleNormal="89" zoomScalePageLayoutView="150" workbookViewId="0">
      <selection activeCell="E5" sqref="E5"/>
    </sheetView>
  </sheetViews>
  <sheetFormatPr defaultColWidth="11" defaultRowHeight="15.75"/>
  <cols>
    <col min="1" max="1" width="9.125" customWidth="1"/>
    <col min="2" max="2" width="4.25" customWidth="1"/>
    <col min="3" max="3" width="31.75" customWidth="1"/>
    <col min="4" max="4" width="23.625" style="10" customWidth="1"/>
    <col min="5" max="5" width="11.125" bestFit="1" customWidth="1"/>
    <col min="6" max="6" width="12.25" bestFit="1" customWidth="1"/>
    <col min="7" max="7" width="22.25" customWidth="1"/>
  </cols>
  <sheetData>
    <row r="2" spans="1:6">
      <c r="B2" s="54" t="s">
        <v>191</v>
      </c>
      <c r="C2" s="55"/>
      <c r="D2" s="56"/>
      <c r="E2" s="55"/>
    </row>
    <row r="3" spans="1:6">
      <c r="B3" s="54" t="s">
        <v>70</v>
      </c>
      <c r="C3" s="55"/>
    </row>
    <row r="4" spans="1:6">
      <c r="A4" s="1" t="s">
        <v>0</v>
      </c>
      <c r="E4" s="16" t="s">
        <v>1</v>
      </c>
      <c r="F4" s="16" t="s">
        <v>2</v>
      </c>
    </row>
    <row r="5" spans="1:6">
      <c r="C5" s="36" t="s">
        <v>7</v>
      </c>
      <c r="D5" s="11"/>
      <c r="E5" s="132">
        <v>1800</v>
      </c>
      <c r="F5" s="22">
        <v>29</v>
      </c>
    </row>
    <row r="6" spans="1:6">
      <c r="C6" s="31" t="s">
        <v>6</v>
      </c>
      <c r="D6" s="11"/>
      <c r="E6" s="3">
        <v>250</v>
      </c>
      <c r="F6" s="22">
        <v>0</v>
      </c>
    </row>
    <row r="7" spans="1:6">
      <c r="C7" s="31" t="s">
        <v>5</v>
      </c>
      <c r="D7" s="11"/>
      <c r="E7" s="17">
        <v>0</v>
      </c>
      <c r="F7" s="22">
        <v>52</v>
      </c>
    </row>
    <row r="8" spans="1:6">
      <c r="C8" s="31" t="s">
        <v>4</v>
      </c>
      <c r="D8" s="11"/>
      <c r="E8" s="17">
        <v>108</v>
      </c>
      <c r="F8" s="22">
        <v>144</v>
      </c>
    </row>
    <row r="9" spans="1:6">
      <c r="C9" s="31" t="s">
        <v>15</v>
      </c>
      <c r="D9" s="11" t="s">
        <v>96</v>
      </c>
      <c r="E9" s="17">
        <v>50</v>
      </c>
      <c r="F9" s="22">
        <v>67.8</v>
      </c>
    </row>
    <row r="10" spans="1:6">
      <c r="C10" s="31" t="s">
        <v>16</v>
      </c>
      <c r="D10" s="11" t="s">
        <v>187</v>
      </c>
      <c r="E10" s="17">
        <v>200</v>
      </c>
      <c r="F10" s="22">
        <v>50</v>
      </c>
    </row>
    <row r="11" spans="1:6" ht="15.75" customHeight="1">
      <c r="C11" s="31" t="s">
        <v>13</v>
      </c>
      <c r="D11" s="11"/>
      <c r="E11" s="3">
        <v>100</v>
      </c>
      <c r="F11" s="22">
        <v>12</v>
      </c>
    </row>
    <row r="12" spans="1:6" ht="15.75" customHeight="1">
      <c r="C12" s="112" t="s">
        <v>272</v>
      </c>
      <c r="D12" s="11"/>
      <c r="E12" s="3">
        <v>0</v>
      </c>
      <c r="F12" s="22">
        <v>50</v>
      </c>
    </row>
    <row r="13" spans="1:6" ht="45.75">
      <c r="C13" s="37" t="s">
        <v>29</v>
      </c>
      <c r="D13" s="49" t="s">
        <v>235</v>
      </c>
      <c r="E13" s="3">
        <v>420</v>
      </c>
      <c r="F13" s="22">
        <v>0</v>
      </c>
    </row>
    <row r="14" spans="1:6" ht="15.75" customHeight="1">
      <c r="C14" s="24" t="s">
        <v>92</v>
      </c>
      <c r="D14" s="10" t="s">
        <v>236</v>
      </c>
      <c r="E14" s="3">
        <v>0</v>
      </c>
      <c r="F14" s="22">
        <v>37.409999999999997</v>
      </c>
    </row>
    <row r="15" spans="1:6" ht="15.75" customHeight="1">
      <c r="C15" s="24" t="s">
        <v>93</v>
      </c>
      <c r="D15" s="10" t="s">
        <v>236</v>
      </c>
      <c r="E15" s="3">
        <v>0</v>
      </c>
      <c r="F15" s="22">
        <v>50</v>
      </c>
    </row>
    <row r="16" spans="1:6" ht="15.75" customHeight="1">
      <c r="C16" s="24" t="s">
        <v>94</v>
      </c>
      <c r="D16" s="10" t="s">
        <v>236</v>
      </c>
      <c r="E16" s="3">
        <v>0</v>
      </c>
      <c r="F16" s="22">
        <v>37.5</v>
      </c>
    </row>
    <row r="17" spans="3:6" ht="15.75" customHeight="1">
      <c r="C17" s="24" t="s">
        <v>95</v>
      </c>
      <c r="D17" s="10" t="s">
        <v>236</v>
      </c>
      <c r="E17" s="3">
        <v>0</v>
      </c>
      <c r="F17" s="22">
        <v>248</v>
      </c>
    </row>
    <row r="18" spans="3:6" ht="15.75" customHeight="1">
      <c r="C18" s="37" t="s">
        <v>234</v>
      </c>
      <c r="D18" s="11" t="s">
        <v>237</v>
      </c>
      <c r="E18" s="3">
        <v>0</v>
      </c>
      <c r="F18" s="22">
        <v>456</v>
      </c>
    </row>
    <row r="19" spans="3:6" ht="15.75" customHeight="1">
      <c r="C19" s="24" t="s">
        <v>95</v>
      </c>
      <c r="D19" s="10" t="s">
        <v>236</v>
      </c>
      <c r="E19" s="3">
        <v>0</v>
      </c>
      <c r="F19" s="22">
        <v>330</v>
      </c>
    </row>
    <row r="20" spans="3:6" ht="15.75" customHeight="1">
      <c r="C20" s="24" t="s">
        <v>131</v>
      </c>
      <c r="D20" s="10" t="s">
        <v>236</v>
      </c>
      <c r="E20" s="3">
        <v>0</v>
      </c>
      <c r="F20" s="22">
        <v>553</v>
      </c>
    </row>
    <row r="21" spans="3:6" ht="15.75" customHeight="1">
      <c r="C21" s="24" t="s">
        <v>132</v>
      </c>
      <c r="D21" s="10" t="s">
        <v>236</v>
      </c>
      <c r="E21" s="3">
        <v>0</v>
      </c>
      <c r="F21" s="22">
        <v>267.73</v>
      </c>
    </row>
    <row r="22" spans="3:6" ht="15.75" customHeight="1">
      <c r="C22" s="24" t="s">
        <v>133</v>
      </c>
      <c r="D22" s="10" t="s">
        <v>236</v>
      </c>
      <c r="E22" s="3">
        <v>0</v>
      </c>
      <c r="F22" s="22">
        <v>110.06</v>
      </c>
    </row>
    <row r="23" spans="3:6">
      <c r="C23" s="37" t="s">
        <v>79</v>
      </c>
      <c r="D23" s="11"/>
      <c r="E23" s="3">
        <v>0</v>
      </c>
      <c r="F23" s="22"/>
    </row>
    <row r="24" spans="3:6">
      <c r="C24" s="31" t="s">
        <v>8</v>
      </c>
      <c r="D24" s="11"/>
      <c r="E24" s="17">
        <v>400</v>
      </c>
      <c r="F24" s="22">
        <v>319.95999999999998</v>
      </c>
    </row>
    <row r="25" spans="3:6">
      <c r="C25" s="31" t="s">
        <v>3</v>
      </c>
      <c r="D25" s="11"/>
      <c r="E25" s="3">
        <v>800</v>
      </c>
      <c r="F25" s="22">
        <f>107.62+450.45</f>
        <v>558.06999999999994</v>
      </c>
    </row>
    <row r="26" spans="3:6">
      <c r="C26" s="31" t="s">
        <v>9</v>
      </c>
      <c r="D26" s="11" t="s">
        <v>165</v>
      </c>
      <c r="E26" s="3">
        <v>500</v>
      </c>
      <c r="F26" s="22">
        <v>265.26</v>
      </c>
    </row>
    <row r="27" spans="3:6">
      <c r="C27" s="31" t="s">
        <v>10</v>
      </c>
      <c r="D27" s="11"/>
      <c r="E27" s="3">
        <v>500</v>
      </c>
      <c r="F27" s="22">
        <v>581.24</v>
      </c>
    </row>
    <row r="28" spans="3:6">
      <c r="C28" s="31" t="s">
        <v>18</v>
      </c>
      <c r="D28" s="11"/>
      <c r="E28" s="17">
        <v>2500</v>
      </c>
      <c r="F28" s="22">
        <v>993</v>
      </c>
    </row>
    <row r="29" spans="3:6">
      <c r="C29" s="31" t="s">
        <v>19</v>
      </c>
      <c r="D29" s="11"/>
      <c r="E29" s="17">
        <v>0</v>
      </c>
      <c r="F29" s="22">
        <v>1190</v>
      </c>
    </row>
    <row r="30" spans="3:6">
      <c r="C30" s="31" t="s">
        <v>20</v>
      </c>
      <c r="D30" s="11"/>
      <c r="E30" s="17">
        <v>0</v>
      </c>
      <c r="F30" s="22">
        <v>800</v>
      </c>
    </row>
    <row r="31" spans="3:6">
      <c r="C31" s="38" t="s">
        <v>21</v>
      </c>
      <c r="D31" s="11"/>
      <c r="E31" s="17">
        <v>1500</v>
      </c>
      <c r="F31" s="22">
        <v>275</v>
      </c>
    </row>
    <row r="32" spans="3:6" s="26" customFormat="1" ht="15" customHeight="1">
      <c r="C32" s="30" t="s">
        <v>77</v>
      </c>
      <c r="D32" s="11" t="s">
        <v>41</v>
      </c>
      <c r="E32" s="27">
        <v>0</v>
      </c>
      <c r="F32" s="40">
        <v>220</v>
      </c>
    </row>
    <row r="33" spans="3:8" s="26" customFormat="1" ht="15" customHeight="1">
      <c r="C33" s="112" t="s">
        <v>192</v>
      </c>
      <c r="D33" s="11"/>
      <c r="E33" s="27">
        <v>0</v>
      </c>
      <c r="F33" s="40">
        <v>25</v>
      </c>
    </row>
    <row r="34" spans="3:8" s="26" customFormat="1">
      <c r="C34" s="30" t="s">
        <v>11</v>
      </c>
      <c r="D34" s="11" t="s">
        <v>76</v>
      </c>
      <c r="E34" s="27">
        <v>600</v>
      </c>
      <c r="F34" s="40">
        <v>407.25</v>
      </c>
    </row>
    <row r="35" spans="3:8" s="26" customFormat="1">
      <c r="C35" s="24" t="s">
        <v>134</v>
      </c>
      <c r="D35" s="11"/>
      <c r="E35" s="27">
        <v>0</v>
      </c>
      <c r="F35" s="40">
        <v>131.09</v>
      </c>
    </row>
    <row r="36" spans="3:8">
      <c r="C36" s="15" t="s">
        <v>14</v>
      </c>
      <c r="D36" s="11"/>
      <c r="E36" s="17">
        <v>15</v>
      </c>
      <c r="F36" s="22">
        <v>27.85</v>
      </c>
    </row>
    <row r="37" spans="3:8">
      <c r="C37" s="31" t="s">
        <v>17</v>
      </c>
      <c r="D37" s="11" t="s">
        <v>57</v>
      </c>
      <c r="E37" s="17">
        <v>150</v>
      </c>
      <c r="F37" s="22">
        <v>238</v>
      </c>
    </row>
    <row r="38" spans="3:8">
      <c r="C38" s="25" t="s">
        <v>60</v>
      </c>
      <c r="D38" s="11"/>
      <c r="E38" s="17">
        <v>750</v>
      </c>
      <c r="F38" s="22">
        <v>536.65</v>
      </c>
    </row>
    <row r="39" spans="3:8">
      <c r="C39" s="15" t="s">
        <v>22</v>
      </c>
      <c r="D39" s="11"/>
      <c r="E39" s="18">
        <v>1050</v>
      </c>
      <c r="F39" s="22">
        <v>965</v>
      </c>
    </row>
    <row r="40" spans="3:8" ht="21.75" customHeight="1">
      <c r="C40" s="37" t="s">
        <v>82</v>
      </c>
      <c r="D40" s="33" t="s">
        <v>91</v>
      </c>
      <c r="E40" s="3">
        <v>2800</v>
      </c>
      <c r="F40" s="22"/>
      <c r="G40" s="35" t="s">
        <v>141</v>
      </c>
      <c r="H40" s="35"/>
    </row>
    <row r="41" spans="3:8">
      <c r="C41" s="39" t="s">
        <v>85</v>
      </c>
      <c r="D41" s="32"/>
      <c r="E41" s="3"/>
      <c r="F41" s="22">
        <v>1662.8</v>
      </c>
      <c r="G41" s="175" t="s">
        <v>140</v>
      </c>
      <c r="H41" s="35"/>
    </row>
    <row r="42" spans="3:8">
      <c r="C42" s="39" t="s">
        <v>80</v>
      </c>
      <c r="D42" s="11"/>
      <c r="E42" s="3"/>
      <c r="F42" s="22">
        <v>1047.08</v>
      </c>
      <c r="G42" s="175"/>
      <c r="H42" s="35"/>
    </row>
    <row r="43" spans="3:8">
      <c r="C43" s="39" t="s">
        <v>83</v>
      </c>
      <c r="D43" s="11"/>
      <c r="E43" s="3"/>
      <c r="F43" s="22">
        <v>546.79999999999995</v>
      </c>
      <c r="G43" s="175"/>
      <c r="H43" s="35"/>
    </row>
    <row r="44" spans="3:8" ht="24.75">
      <c r="C44" s="39" t="s">
        <v>55</v>
      </c>
      <c r="D44" s="33" t="s">
        <v>138</v>
      </c>
      <c r="E44" s="3"/>
      <c r="F44" s="22">
        <v>120.91</v>
      </c>
      <c r="G44" s="175"/>
      <c r="H44" s="35"/>
    </row>
    <row r="45" spans="3:8">
      <c r="C45" s="36" t="s">
        <v>38</v>
      </c>
    </row>
    <row r="46" spans="3:8">
      <c r="C46" s="36"/>
      <c r="D46" s="11" t="s">
        <v>150</v>
      </c>
      <c r="E46">
        <v>0</v>
      </c>
      <c r="F46" s="22">
        <v>1385</v>
      </c>
    </row>
    <row r="47" spans="3:8">
      <c r="C47" s="36"/>
      <c r="D47" s="11" t="s">
        <v>149</v>
      </c>
      <c r="E47">
        <v>0</v>
      </c>
      <c r="F47" s="22">
        <v>76.260000000000005</v>
      </c>
    </row>
    <row r="48" spans="3:8">
      <c r="C48" s="15"/>
      <c r="D48" s="11" t="s">
        <v>43</v>
      </c>
      <c r="E48">
        <v>0</v>
      </c>
      <c r="F48" s="22">
        <v>5875</v>
      </c>
    </row>
    <row r="49" spans="1:7">
      <c r="B49" s="5" t="s">
        <v>23</v>
      </c>
      <c r="C49" s="5"/>
      <c r="D49" s="28"/>
      <c r="E49" s="6">
        <f>SUM(E5:E48)</f>
        <v>14493</v>
      </c>
      <c r="F49" s="23">
        <f>SUM(F5:F48)</f>
        <v>20741.719999999998</v>
      </c>
    </row>
    <row r="50" spans="1:7">
      <c r="D50" s="11"/>
      <c r="E50" s="3"/>
      <c r="F50" s="22"/>
    </row>
    <row r="51" spans="1:7">
      <c r="A51" s="1" t="s">
        <v>24</v>
      </c>
      <c r="D51" s="11"/>
      <c r="E51" s="3"/>
      <c r="F51" s="22"/>
    </row>
    <row r="52" spans="1:7">
      <c r="C52" s="15" t="s">
        <v>25</v>
      </c>
      <c r="D52" s="11"/>
      <c r="E52" s="17">
        <v>3000</v>
      </c>
      <c r="F52" s="22">
        <f>3100+125</f>
        <v>3225</v>
      </c>
    </row>
    <row r="53" spans="1:7">
      <c r="C53" s="25" t="s">
        <v>56</v>
      </c>
      <c r="D53" s="11"/>
      <c r="E53" s="17">
        <v>0</v>
      </c>
      <c r="F53" s="22">
        <v>892</v>
      </c>
    </row>
    <row r="54" spans="1:7">
      <c r="C54" s="15" t="s">
        <v>26</v>
      </c>
      <c r="D54" s="11"/>
      <c r="E54" s="17">
        <v>0</v>
      </c>
      <c r="F54" s="22">
        <v>80</v>
      </c>
    </row>
    <row r="55" spans="1:7">
      <c r="C55" s="25" t="s">
        <v>73</v>
      </c>
      <c r="D55" s="11"/>
      <c r="E55" s="17">
        <v>0</v>
      </c>
      <c r="F55" s="22">
        <v>61</v>
      </c>
    </row>
    <row r="56" spans="1:7">
      <c r="C56" s="15" t="s">
        <v>27</v>
      </c>
      <c r="D56" s="11"/>
      <c r="E56" s="3">
        <v>0</v>
      </c>
      <c r="F56" s="22">
        <v>0</v>
      </c>
    </row>
    <row r="57" spans="1:7">
      <c r="C57" s="15" t="s">
        <v>28</v>
      </c>
      <c r="D57" s="11"/>
      <c r="E57" s="3">
        <v>600</v>
      </c>
      <c r="F57" s="22">
        <v>575</v>
      </c>
    </row>
    <row r="58" spans="1:7">
      <c r="C58" s="15" t="s">
        <v>29</v>
      </c>
      <c r="D58" s="11" t="s">
        <v>273</v>
      </c>
      <c r="E58" s="3">
        <v>300</v>
      </c>
      <c r="F58" s="22">
        <v>900</v>
      </c>
      <c r="G58" t="s">
        <v>139</v>
      </c>
    </row>
    <row r="59" spans="1:7">
      <c r="C59" s="15"/>
      <c r="D59" s="11" t="s">
        <v>274</v>
      </c>
      <c r="E59" s="3">
        <v>250</v>
      </c>
      <c r="F59" s="22">
        <v>0</v>
      </c>
    </row>
    <row r="60" spans="1:7">
      <c r="C60" s="15" t="s">
        <v>44</v>
      </c>
      <c r="D60" s="10">
        <v>2014</v>
      </c>
      <c r="E60" s="3">
        <v>2100</v>
      </c>
      <c r="F60" s="22">
        <v>3523</v>
      </c>
      <c r="G60" t="s">
        <v>143</v>
      </c>
    </row>
    <row r="61" spans="1:7">
      <c r="C61" s="15"/>
      <c r="D61" s="10">
        <v>2015</v>
      </c>
      <c r="E61" s="3">
        <v>2200</v>
      </c>
      <c r="F61" s="22">
        <v>0</v>
      </c>
    </row>
    <row r="62" spans="1:7">
      <c r="C62" s="15" t="s">
        <v>30</v>
      </c>
      <c r="D62" s="11"/>
      <c r="E62" s="3">
        <v>0</v>
      </c>
      <c r="F62" s="22">
        <v>872</v>
      </c>
    </row>
    <row r="63" spans="1:7" ht="31.5">
      <c r="C63" s="15" t="s">
        <v>38</v>
      </c>
      <c r="D63" s="11" t="s">
        <v>39</v>
      </c>
      <c r="F63" s="22">
        <v>2575</v>
      </c>
      <c r="G63" s="34" t="s">
        <v>148</v>
      </c>
    </row>
    <row r="64" spans="1:7">
      <c r="C64" s="15"/>
      <c r="D64" s="11" t="s">
        <v>40</v>
      </c>
      <c r="F64" s="22">
        <v>975.27</v>
      </c>
    </row>
    <row r="65" spans="2:9">
      <c r="C65" s="15"/>
      <c r="D65" s="11" t="s">
        <v>147</v>
      </c>
      <c r="F65" s="22">
        <v>3000</v>
      </c>
    </row>
    <row r="66" spans="2:9">
      <c r="C66" s="15"/>
      <c r="D66" s="11" t="s">
        <v>42</v>
      </c>
      <c r="F66" s="22">
        <v>785.53</v>
      </c>
    </row>
    <row r="67" spans="2:9">
      <c r="C67" s="15" t="s">
        <v>45</v>
      </c>
      <c r="D67" s="11"/>
      <c r="E67" s="7">
        <v>700</v>
      </c>
      <c r="F67" s="22">
        <v>615</v>
      </c>
    </row>
    <row r="68" spans="2:9">
      <c r="B68" s="5" t="s">
        <v>31</v>
      </c>
      <c r="C68" s="5"/>
      <c r="D68" s="28"/>
      <c r="E68" s="6">
        <f>SUM(E52:E67)</f>
        <v>9150</v>
      </c>
      <c r="F68" s="23">
        <f>SUM(F52:F67)</f>
        <v>18078.8</v>
      </c>
      <c r="H68" s="3" t="s">
        <v>12</v>
      </c>
      <c r="I68" s="3" t="s">
        <v>12</v>
      </c>
    </row>
    <row r="69" spans="2:9">
      <c r="D69" s="11"/>
      <c r="E69" s="3"/>
      <c r="F69" s="22"/>
    </row>
    <row r="70" spans="2:9">
      <c r="B70" t="s">
        <v>12</v>
      </c>
      <c r="C70" s="15" t="s">
        <v>32</v>
      </c>
      <c r="E70" s="3">
        <v>12514</v>
      </c>
      <c r="F70" s="22">
        <v>12514</v>
      </c>
      <c r="G70" t="s">
        <v>33</v>
      </c>
    </row>
    <row r="71" spans="2:9">
      <c r="C71" s="15" t="s">
        <v>34</v>
      </c>
      <c r="E71" s="3">
        <f>+E68</f>
        <v>9150</v>
      </c>
      <c r="F71" s="22">
        <f>+F68</f>
        <v>18078.8</v>
      </c>
    </row>
    <row r="72" spans="2:9">
      <c r="E72" s="3"/>
      <c r="F72" s="22"/>
    </row>
    <row r="73" spans="2:9">
      <c r="C73" s="15" t="s">
        <v>35</v>
      </c>
      <c r="E73" s="3">
        <f>+E49</f>
        <v>14493</v>
      </c>
      <c r="F73" s="22">
        <f>+F49</f>
        <v>20741.719999999998</v>
      </c>
    </row>
    <row r="74" spans="2:9">
      <c r="E74" s="3"/>
      <c r="F74" s="22"/>
    </row>
    <row r="75" spans="2:9">
      <c r="C75" s="19" t="s">
        <v>36</v>
      </c>
      <c r="D75" s="29"/>
      <c r="E75" s="6">
        <f>+E70+E71-E73</f>
        <v>7171</v>
      </c>
      <c r="F75" s="23">
        <f>+F70+F71-F73</f>
        <v>9851.0800000000017</v>
      </c>
      <c r="G75" t="s">
        <v>37</v>
      </c>
    </row>
    <row r="76" spans="2:9">
      <c r="D76" s="11"/>
      <c r="E76" s="3"/>
      <c r="F76" s="22"/>
    </row>
    <row r="77" spans="2:9">
      <c r="D77" s="11"/>
      <c r="E77" s="3"/>
      <c r="F77" s="8"/>
    </row>
    <row r="78" spans="2:9">
      <c r="C78" t="s">
        <v>12</v>
      </c>
      <c r="D78" s="11"/>
      <c r="E78" s="3" t="s">
        <v>75</v>
      </c>
      <c r="F78" s="8"/>
    </row>
    <row r="79" spans="2:9">
      <c r="D79" s="11"/>
      <c r="E79" s="3"/>
      <c r="F79" s="3"/>
    </row>
    <row r="80" spans="2:9">
      <c r="D80" s="11"/>
      <c r="E80" s="3"/>
      <c r="F80" s="8"/>
    </row>
    <row r="81" spans="2:6">
      <c r="B81" t="s">
        <v>12</v>
      </c>
      <c r="D81" s="11"/>
      <c r="E81" s="3"/>
      <c r="F81" s="8"/>
    </row>
    <row r="82" spans="2:6">
      <c r="D82" s="11"/>
      <c r="E82" s="3"/>
      <c r="F82" s="8"/>
    </row>
    <row r="83" spans="2:6">
      <c r="D83" s="11"/>
      <c r="E83" s="3"/>
      <c r="F83" s="8"/>
    </row>
    <row r="84" spans="2:6">
      <c r="D84" s="11"/>
      <c r="E84" s="3"/>
      <c r="F84" s="8"/>
    </row>
    <row r="85" spans="2:6">
      <c r="D85" s="11"/>
      <c r="E85" s="3"/>
      <c r="F85" s="8"/>
    </row>
    <row r="86" spans="2:6">
      <c r="D86" s="11"/>
      <c r="E86" s="3"/>
      <c r="F86" s="8"/>
    </row>
  </sheetData>
  <mergeCells count="1">
    <mergeCell ref="G41:G44"/>
  </mergeCells>
  <phoneticPr fontId="8" type="noConversion"/>
  <pageMargins left="0.75" right="0.75" top="1" bottom="1" header="0.5" footer="0.5"/>
  <pageSetup scale="52" orientation="portrait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B7" sqref="B7"/>
    </sheetView>
  </sheetViews>
  <sheetFormatPr defaultRowHeight="15.75"/>
  <cols>
    <col min="1" max="1" width="22.75" customWidth="1"/>
    <col min="2" max="2" width="13" customWidth="1"/>
    <col min="3" max="3" width="10.125" style="42" bestFit="1" customWidth="1"/>
  </cols>
  <sheetData>
    <row r="1" spans="1:3">
      <c r="A1" s="41" t="s">
        <v>158</v>
      </c>
    </row>
    <row r="2" spans="1:3">
      <c r="A2" s="41"/>
    </row>
    <row r="3" spans="1:3">
      <c r="A3" s="13" t="s">
        <v>97</v>
      </c>
    </row>
    <row r="5" spans="1:3">
      <c r="A5" t="s">
        <v>159</v>
      </c>
      <c r="B5" t="s">
        <v>183</v>
      </c>
      <c r="C5" s="42">
        <v>66.56</v>
      </c>
    </row>
    <row r="6" spans="1:3">
      <c r="A6" t="s">
        <v>160</v>
      </c>
      <c r="C6" s="42">
        <v>29.43</v>
      </c>
    </row>
    <row r="7" spans="1:3">
      <c r="A7" t="s">
        <v>161</v>
      </c>
      <c r="C7" s="42">
        <v>33.99</v>
      </c>
    </row>
    <row r="8" spans="1:3">
      <c r="A8" t="s">
        <v>162</v>
      </c>
      <c r="B8" t="s">
        <v>163</v>
      </c>
      <c r="C8" s="42">
        <v>122.09</v>
      </c>
    </row>
    <row r="9" spans="1:3">
      <c r="A9" t="s">
        <v>164</v>
      </c>
      <c r="C9" s="42">
        <v>13.19</v>
      </c>
    </row>
    <row r="10" spans="1:3" ht="16.5" thickBot="1">
      <c r="A10" s="48" t="s">
        <v>156</v>
      </c>
      <c r="B10" s="48"/>
      <c r="C10" s="47">
        <f>SUM(C5:C9)</f>
        <v>265.26000000000005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B15" sqref="B15"/>
    </sheetView>
  </sheetViews>
  <sheetFormatPr defaultRowHeight="15.75"/>
  <cols>
    <col min="1" max="1" width="22.75" customWidth="1"/>
    <col min="2" max="2" width="20.875" bestFit="1" customWidth="1"/>
    <col min="3" max="3" width="10.125" style="42" bestFit="1" customWidth="1"/>
  </cols>
  <sheetData>
    <row r="1" spans="1:3">
      <c r="A1" s="41" t="s">
        <v>166</v>
      </c>
    </row>
    <row r="2" spans="1:3">
      <c r="A2" s="41" t="s">
        <v>168</v>
      </c>
    </row>
    <row r="3" spans="1:3">
      <c r="A3" s="41"/>
    </row>
    <row r="4" spans="1:3">
      <c r="A4" s="13" t="s">
        <v>97</v>
      </c>
    </row>
    <row r="6" spans="1:3">
      <c r="A6" t="s">
        <v>167</v>
      </c>
      <c r="C6" s="42">
        <v>239.77</v>
      </c>
    </row>
    <row r="7" spans="1:3">
      <c r="A7" t="s">
        <v>169</v>
      </c>
      <c r="C7" s="42">
        <v>71.92</v>
      </c>
    </row>
    <row r="8" spans="1:3">
      <c r="A8" t="s">
        <v>170</v>
      </c>
      <c r="C8" s="42">
        <v>10</v>
      </c>
    </row>
    <row r="9" spans="1:3">
      <c r="A9" t="s">
        <v>171</v>
      </c>
      <c r="C9" s="42">
        <v>5</v>
      </c>
    </row>
    <row r="10" spans="1:3">
      <c r="A10" t="s">
        <v>88</v>
      </c>
      <c r="C10" s="42">
        <v>25.68</v>
      </c>
    </row>
    <row r="11" spans="1:3">
      <c r="A11" t="s">
        <v>172</v>
      </c>
      <c r="B11" t="s">
        <v>173</v>
      </c>
      <c r="C11" s="42">
        <v>175.74</v>
      </c>
    </row>
    <row r="12" spans="1:3">
      <c r="A12" t="s">
        <v>174</v>
      </c>
      <c r="B12">
        <v>6</v>
      </c>
      <c r="C12" s="42">
        <v>34.979999999999997</v>
      </c>
    </row>
    <row r="13" spans="1:3">
      <c r="A13" t="s">
        <v>175</v>
      </c>
      <c r="B13">
        <v>16</v>
      </c>
      <c r="C13" s="42">
        <v>18.149999999999999</v>
      </c>
    </row>
    <row r="14" spans="1:3" ht="16.5" thickBot="1">
      <c r="A14" s="48" t="s">
        <v>156</v>
      </c>
      <c r="B14" s="48"/>
      <c r="C14" s="47">
        <f>SUM(C6:C13)</f>
        <v>581.24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3"/>
  <sheetViews>
    <sheetView workbookViewId="0">
      <selection activeCell="D10" sqref="D10"/>
    </sheetView>
  </sheetViews>
  <sheetFormatPr defaultRowHeight="15.75"/>
  <cols>
    <col min="1" max="1" width="22.75" customWidth="1"/>
    <col min="2" max="2" width="20.875" bestFit="1" customWidth="1"/>
    <col min="3" max="3" width="10.125" style="42" bestFit="1" customWidth="1"/>
  </cols>
  <sheetData>
    <row r="1" spans="1:3">
      <c r="A1" s="41" t="s">
        <v>176</v>
      </c>
    </row>
    <row r="2" spans="1:3">
      <c r="A2" s="41"/>
    </row>
    <row r="3" spans="1:3">
      <c r="A3" s="41"/>
    </row>
    <row r="4" spans="1:3">
      <c r="A4" s="13" t="s">
        <v>97</v>
      </c>
    </row>
    <row r="6" spans="1:3">
      <c r="A6" t="s">
        <v>177</v>
      </c>
      <c r="B6" t="s">
        <v>178</v>
      </c>
      <c r="C6" s="42">
        <v>128.38</v>
      </c>
    </row>
    <row r="7" spans="1:3">
      <c r="A7" t="s">
        <v>179</v>
      </c>
      <c r="C7" s="42">
        <v>50.91</v>
      </c>
    </row>
    <row r="8" spans="1:3">
      <c r="A8" t="s">
        <v>180</v>
      </c>
      <c r="C8" s="42">
        <v>27.9</v>
      </c>
    </row>
    <row r="9" spans="1:3">
      <c r="A9" t="s">
        <v>181</v>
      </c>
      <c r="B9" t="s">
        <v>182</v>
      </c>
      <c r="C9" s="42">
        <v>32.72</v>
      </c>
    </row>
    <row r="10" spans="1:3">
      <c r="A10" t="s">
        <v>184</v>
      </c>
      <c r="C10" s="42">
        <v>20.98</v>
      </c>
    </row>
    <row r="11" spans="1:3">
      <c r="A11" t="s">
        <v>185</v>
      </c>
      <c r="B11" t="s">
        <v>173</v>
      </c>
      <c r="C11" s="42">
        <v>47.99</v>
      </c>
    </row>
    <row r="12" spans="1:3">
      <c r="A12" t="s">
        <v>164</v>
      </c>
      <c r="B12">
        <v>6</v>
      </c>
      <c r="C12" s="42">
        <v>11.08</v>
      </c>
    </row>
    <row r="13" spans="1:3" ht="16.5" thickBot="1">
      <c r="A13" s="48" t="s">
        <v>156</v>
      </c>
      <c r="B13" s="48"/>
      <c r="C13" s="47">
        <f>SUM(C6:C12)</f>
        <v>319.95999999999998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84"/>
  <sheetViews>
    <sheetView tabSelected="1" topLeftCell="A49" zoomScale="130" zoomScaleNormal="130" zoomScalePageLayoutView="150" workbookViewId="0">
      <selection activeCell="C4" sqref="C4"/>
    </sheetView>
  </sheetViews>
  <sheetFormatPr defaultColWidth="11" defaultRowHeight="15.75"/>
  <cols>
    <col min="1" max="1" width="8.75" customWidth="1"/>
    <col min="2" max="2" width="2.625" customWidth="1"/>
    <col min="3" max="3" width="28.25" bestFit="1" customWidth="1"/>
    <col min="4" max="4" width="23.625" style="34" customWidth="1"/>
    <col min="5" max="5" width="9.125" style="102" customWidth="1"/>
    <col min="6" max="6" width="9.125" style="60" customWidth="1"/>
    <col min="7" max="7" width="9.25" hidden="1" customWidth="1"/>
    <col min="8" max="8" width="7.625" hidden="1" customWidth="1"/>
    <col min="9" max="9" width="7.125" customWidth="1"/>
    <col min="10" max="10" width="10.5" style="34" customWidth="1"/>
  </cols>
  <sheetData>
    <row r="2" spans="1:10">
      <c r="A2" s="66"/>
      <c r="B2" s="119" t="s">
        <v>260</v>
      </c>
      <c r="C2" s="119"/>
      <c r="D2" s="119"/>
      <c r="E2" s="119"/>
      <c r="F2" s="68"/>
      <c r="G2" s="67"/>
      <c r="H2" s="67"/>
      <c r="I2" s="69"/>
    </row>
    <row r="3" spans="1:10">
      <c r="A3" s="70"/>
      <c r="B3" s="177" t="s">
        <v>261</v>
      </c>
      <c r="C3" s="177"/>
      <c r="D3" s="177"/>
      <c r="E3" s="177"/>
      <c r="F3" s="71"/>
      <c r="G3" s="21"/>
      <c r="H3" s="21"/>
      <c r="I3" s="72"/>
    </row>
    <row r="4" spans="1:10" s="84" customFormat="1">
      <c r="A4" s="79"/>
      <c r="B4" s="80"/>
      <c r="C4" s="81"/>
      <c r="D4" s="85"/>
      <c r="E4" s="117"/>
      <c r="F4" s="118"/>
      <c r="G4" s="81"/>
      <c r="H4" s="81"/>
      <c r="I4" s="82"/>
      <c r="J4" s="83"/>
    </row>
    <row r="5" spans="1:10" s="41" customFormat="1" ht="33.75">
      <c r="A5" s="142" t="s">
        <v>0</v>
      </c>
      <c r="B5" s="143"/>
      <c r="C5" s="143" t="s">
        <v>48</v>
      </c>
      <c r="D5" s="144" t="s">
        <v>47</v>
      </c>
      <c r="E5" s="160" t="s">
        <v>1</v>
      </c>
      <c r="F5" s="146" t="s">
        <v>253</v>
      </c>
      <c r="G5" s="161" t="s">
        <v>2</v>
      </c>
      <c r="H5" s="161" t="s">
        <v>189</v>
      </c>
      <c r="I5" s="148" t="s">
        <v>265</v>
      </c>
      <c r="J5" s="86"/>
    </row>
    <row r="6" spans="1:10" s="41" customFormat="1">
      <c r="A6" s="87"/>
      <c r="B6" s="87"/>
      <c r="C6" s="87"/>
      <c r="D6" s="88"/>
      <c r="E6" s="103"/>
      <c r="F6" s="89"/>
      <c r="G6" s="116"/>
      <c r="H6" s="116"/>
      <c r="I6" s="90"/>
      <c r="J6" s="86"/>
    </row>
    <row r="7" spans="1:10">
      <c r="C7" s="36" t="s">
        <v>7</v>
      </c>
      <c r="E7" s="109">
        <f>SUM(F8:F15)</f>
        <v>1895</v>
      </c>
      <c r="G7" s="3">
        <v>0</v>
      </c>
      <c r="H7" s="3"/>
      <c r="I7" s="121">
        <f>E7/$F$48</f>
        <v>0.16880456084090503</v>
      </c>
    </row>
    <row r="8" spans="1:10">
      <c r="C8" s="58" t="s">
        <v>231</v>
      </c>
      <c r="D8" s="49" t="s">
        <v>67</v>
      </c>
      <c r="E8" s="111"/>
      <c r="F8" s="91">
        <v>250</v>
      </c>
      <c r="G8" s="3"/>
      <c r="H8" s="3"/>
      <c r="I8" s="92">
        <f t="shared" ref="I8:I15" si="0">F8/$F$48</f>
        <v>2.2269730981649742E-2</v>
      </c>
    </row>
    <row r="9" spans="1:10">
      <c r="C9" s="174" t="s">
        <v>277</v>
      </c>
      <c r="D9" s="49"/>
      <c r="E9" s="111"/>
      <c r="F9" s="91">
        <v>300</v>
      </c>
      <c r="G9" s="3"/>
      <c r="H9" s="3"/>
      <c r="I9" s="92">
        <f t="shared" si="0"/>
        <v>2.6723677177979691E-2</v>
      </c>
    </row>
    <row r="10" spans="1:10">
      <c r="C10" s="24" t="s">
        <v>195</v>
      </c>
      <c r="D10" s="52" t="s">
        <v>190</v>
      </c>
      <c r="E10" s="110"/>
      <c r="F10" s="91">
        <v>50</v>
      </c>
      <c r="G10" s="3">
        <v>0</v>
      </c>
      <c r="H10" s="3"/>
      <c r="I10" s="92">
        <f t="shared" si="0"/>
        <v>4.4539461963299483E-3</v>
      </c>
    </row>
    <row r="11" spans="1:10">
      <c r="C11" s="59" t="s">
        <v>196</v>
      </c>
      <c r="D11" s="49" t="s">
        <v>72</v>
      </c>
      <c r="E11" s="111"/>
      <c r="F11" s="93">
        <v>143</v>
      </c>
      <c r="G11" s="3">
        <v>0</v>
      </c>
      <c r="H11" s="3"/>
      <c r="I11" s="92">
        <f t="shared" si="0"/>
        <v>1.2738286121503652E-2</v>
      </c>
    </row>
    <row r="12" spans="1:10">
      <c r="C12" s="59" t="s">
        <v>197</v>
      </c>
      <c r="D12" s="49" t="s">
        <v>46</v>
      </c>
      <c r="E12" s="111"/>
      <c r="F12" s="93">
        <v>52</v>
      </c>
      <c r="G12" s="3">
        <v>0</v>
      </c>
      <c r="H12" s="3"/>
      <c r="I12" s="92">
        <f t="shared" si="0"/>
        <v>4.6321040441831465E-3</v>
      </c>
    </row>
    <row r="13" spans="1:10" ht="23.25">
      <c r="C13" s="59" t="s">
        <v>198</v>
      </c>
      <c r="D13" s="49" t="s">
        <v>188</v>
      </c>
      <c r="E13" s="111"/>
      <c r="F13" s="93">
        <v>200</v>
      </c>
      <c r="G13" s="3">
        <v>0</v>
      </c>
      <c r="H13" s="3"/>
      <c r="I13" s="92">
        <f t="shared" si="0"/>
        <v>1.7815784785319793E-2</v>
      </c>
    </row>
    <row r="14" spans="1:10">
      <c r="C14" s="59" t="s">
        <v>199</v>
      </c>
      <c r="D14" s="49" t="s">
        <v>221</v>
      </c>
      <c r="E14" s="111"/>
      <c r="F14" s="93">
        <v>100</v>
      </c>
      <c r="G14" s="3">
        <v>0</v>
      </c>
      <c r="H14" s="14"/>
      <c r="I14" s="92">
        <f t="shared" si="0"/>
        <v>8.9078923926598965E-3</v>
      </c>
      <c r="J14"/>
    </row>
    <row r="15" spans="1:10" ht="34.5">
      <c r="C15" s="59" t="s">
        <v>255</v>
      </c>
      <c r="D15" s="49" t="s">
        <v>224</v>
      </c>
      <c r="E15" s="111"/>
      <c r="F15" s="95">
        <v>800</v>
      </c>
      <c r="G15" s="3">
        <v>0</v>
      </c>
      <c r="H15" s="14"/>
      <c r="I15" s="92">
        <f t="shared" si="0"/>
        <v>7.1263139141279172E-2</v>
      </c>
      <c r="J15"/>
    </row>
    <row r="16" spans="1:10">
      <c r="C16" s="36" t="s">
        <v>186</v>
      </c>
      <c r="D16" s="49"/>
      <c r="E16" s="109">
        <f>SUM(F17:F29)</f>
        <v>5605</v>
      </c>
      <c r="F16" s="62"/>
      <c r="G16" s="3"/>
      <c r="H16" s="3"/>
      <c r="I16" s="121">
        <f>E16/$F$48</f>
        <v>0.49928736860858719</v>
      </c>
    </row>
    <row r="17" spans="3:10">
      <c r="C17" s="59" t="s">
        <v>200</v>
      </c>
      <c r="D17" s="49" t="s">
        <v>71</v>
      </c>
      <c r="E17" s="111"/>
      <c r="F17" s="96">
        <v>600</v>
      </c>
      <c r="G17" s="3">
        <v>0</v>
      </c>
      <c r="H17" s="3"/>
      <c r="I17" s="92">
        <f t="shared" ref="I17:I29" si="1">F17/$F$48</f>
        <v>5.3447354355959382E-2</v>
      </c>
    </row>
    <row r="18" spans="3:10">
      <c r="C18" s="59" t="s">
        <v>201</v>
      </c>
      <c r="D18" s="49" t="s">
        <v>78</v>
      </c>
      <c r="E18" s="111"/>
      <c r="F18" s="96">
        <v>250</v>
      </c>
      <c r="G18" s="61"/>
      <c r="H18" s="14"/>
      <c r="I18" s="92">
        <f t="shared" si="1"/>
        <v>2.2269730981649742E-2</v>
      </c>
      <c r="J18"/>
    </row>
    <row r="19" spans="3:10" ht="23.25">
      <c r="C19" s="107" t="s">
        <v>233</v>
      </c>
      <c r="D19" s="49" t="s">
        <v>232</v>
      </c>
      <c r="E19" s="111"/>
      <c r="F19" s="96">
        <v>500</v>
      </c>
      <c r="G19" s="3">
        <v>0</v>
      </c>
      <c r="H19" s="3"/>
      <c r="I19" s="92">
        <f t="shared" si="1"/>
        <v>4.4539461963299484E-2</v>
      </c>
    </row>
    <row r="20" spans="3:10">
      <c r="C20" s="59" t="s">
        <v>207</v>
      </c>
      <c r="D20" s="49" t="s">
        <v>59</v>
      </c>
      <c r="E20" s="111"/>
      <c r="F20" s="95">
        <v>1200</v>
      </c>
      <c r="G20" s="3"/>
      <c r="H20" s="3"/>
      <c r="I20" s="92">
        <f t="shared" si="1"/>
        <v>0.10689470871191876</v>
      </c>
    </row>
    <row r="21" spans="3:10">
      <c r="C21" s="59" t="s">
        <v>202</v>
      </c>
      <c r="D21" s="49" t="s">
        <v>52</v>
      </c>
      <c r="E21" s="111"/>
      <c r="F21" s="95">
        <v>400</v>
      </c>
      <c r="G21" s="3"/>
      <c r="H21" s="3"/>
      <c r="I21" s="92">
        <f t="shared" si="1"/>
        <v>3.5631569570639586E-2</v>
      </c>
    </row>
    <row r="22" spans="3:10">
      <c r="C22" s="59" t="s">
        <v>203</v>
      </c>
      <c r="D22" s="49" t="s">
        <v>68</v>
      </c>
      <c r="E22" s="111"/>
      <c r="F22" s="96">
        <v>500</v>
      </c>
      <c r="G22" s="3">
        <v>0</v>
      </c>
      <c r="H22" s="3"/>
      <c r="I22" s="92">
        <f t="shared" si="1"/>
        <v>4.4539461963299484E-2</v>
      </c>
    </row>
    <row r="23" spans="3:10">
      <c r="C23" s="59" t="s">
        <v>204</v>
      </c>
      <c r="D23" s="49" t="s">
        <v>53</v>
      </c>
      <c r="E23" s="111"/>
      <c r="F23" s="96">
        <v>300</v>
      </c>
      <c r="G23" s="3">
        <v>0</v>
      </c>
      <c r="H23" s="3"/>
      <c r="I23" s="92">
        <f t="shared" si="1"/>
        <v>2.6723677177979691E-2</v>
      </c>
    </row>
    <row r="24" spans="3:10">
      <c r="C24" s="59" t="s">
        <v>205</v>
      </c>
      <c r="D24" s="49" t="s">
        <v>66</v>
      </c>
      <c r="E24" s="111"/>
      <c r="F24" s="96">
        <v>250</v>
      </c>
      <c r="G24" s="3">
        <v>0</v>
      </c>
      <c r="H24" s="3"/>
      <c r="I24" s="92">
        <f t="shared" si="1"/>
        <v>2.2269730981649742E-2</v>
      </c>
    </row>
    <row r="25" spans="3:10">
      <c r="C25" s="59" t="s">
        <v>206</v>
      </c>
      <c r="D25" s="49" t="s">
        <v>54</v>
      </c>
      <c r="E25" s="111"/>
      <c r="F25" s="95">
        <v>30</v>
      </c>
      <c r="G25" s="3">
        <v>0</v>
      </c>
      <c r="H25" s="3"/>
      <c r="I25" s="92">
        <f t="shared" si="1"/>
        <v>2.6723677177979692E-3</v>
      </c>
    </row>
    <row r="26" spans="3:10" ht="23.25">
      <c r="C26" s="59" t="s">
        <v>275</v>
      </c>
      <c r="D26" s="49" t="s">
        <v>228</v>
      </c>
      <c r="E26" s="111"/>
      <c r="F26" s="95">
        <v>450</v>
      </c>
      <c r="G26" s="3">
        <v>0</v>
      </c>
      <c r="H26" s="3"/>
      <c r="I26" s="92">
        <f t="shared" si="1"/>
        <v>4.0085515766969532E-2</v>
      </c>
    </row>
    <row r="27" spans="3:10">
      <c r="C27" s="9" t="s">
        <v>208</v>
      </c>
      <c r="D27" s="49" t="s">
        <v>225</v>
      </c>
      <c r="E27" s="111"/>
      <c r="F27" s="95">
        <v>500</v>
      </c>
      <c r="G27" s="3">
        <v>0</v>
      </c>
      <c r="H27" s="3"/>
      <c r="I27" s="92">
        <f t="shared" si="1"/>
        <v>4.4539461963299484E-2</v>
      </c>
    </row>
    <row r="28" spans="3:10">
      <c r="C28" s="9" t="s">
        <v>209</v>
      </c>
      <c r="D28" s="49"/>
      <c r="E28" s="111"/>
      <c r="F28" s="95">
        <v>25</v>
      </c>
      <c r="G28" s="3">
        <v>0</v>
      </c>
      <c r="H28" s="3"/>
      <c r="I28" s="92">
        <f t="shared" si="1"/>
        <v>2.2269730981649741E-3</v>
      </c>
    </row>
    <row r="29" spans="3:10">
      <c r="C29" s="59" t="s">
        <v>262</v>
      </c>
      <c r="D29" s="49" t="s">
        <v>230</v>
      </c>
      <c r="E29" s="111"/>
      <c r="F29" s="100">
        <v>600</v>
      </c>
      <c r="G29" s="3">
        <v>0</v>
      </c>
      <c r="H29" s="3"/>
      <c r="I29" s="92">
        <f t="shared" si="1"/>
        <v>5.3447354355959382E-2</v>
      </c>
    </row>
    <row r="30" spans="3:10">
      <c r="C30" s="36" t="s">
        <v>56</v>
      </c>
      <c r="D30" s="49"/>
      <c r="E30" s="109">
        <f>SUM(F31:F34)</f>
        <v>2350</v>
      </c>
      <c r="F30" s="96"/>
      <c r="G30" s="96">
        <v>0</v>
      </c>
      <c r="H30" s="120" t="e">
        <f>E30/$G$52</f>
        <v>#DIV/0!</v>
      </c>
      <c r="I30" s="121">
        <f>E30/$F$48</f>
        <v>0.20933547122750756</v>
      </c>
      <c r="J30" s="50" t="s">
        <v>12</v>
      </c>
    </row>
    <row r="31" spans="3:10" ht="23.25">
      <c r="C31" s="59" t="s">
        <v>212</v>
      </c>
      <c r="D31" s="49" t="s">
        <v>229</v>
      </c>
      <c r="E31" s="111"/>
      <c r="F31" s="96">
        <v>600</v>
      </c>
      <c r="G31" s="96">
        <v>0</v>
      </c>
      <c r="H31" s="99" t="s">
        <v>50</v>
      </c>
      <c r="I31" s="92">
        <f t="shared" ref="I31:I34" si="2">F31/$F$48</f>
        <v>5.3447354355959382E-2</v>
      </c>
      <c r="J31" s="50"/>
    </row>
    <row r="32" spans="3:10">
      <c r="C32" s="59" t="s">
        <v>213</v>
      </c>
      <c r="D32" s="49"/>
      <c r="E32" s="111"/>
      <c r="F32" s="96">
        <v>1100</v>
      </c>
      <c r="G32" s="96">
        <v>0</v>
      </c>
      <c r="H32" s="99" t="s">
        <v>50</v>
      </c>
      <c r="I32" s="92">
        <f t="shared" si="2"/>
        <v>9.798681631925886E-2</v>
      </c>
      <c r="J32" s="50"/>
    </row>
    <row r="33" spans="3:10">
      <c r="C33" s="59" t="s">
        <v>214</v>
      </c>
      <c r="D33" s="49"/>
      <c r="E33" s="111"/>
      <c r="F33" s="96">
        <v>550</v>
      </c>
      <c r="G33" s="96">
        <v>0</v>
      </c>
      <c r="H33" s="99" t="s">
        <v>50</v>
      </c>
      <c r="I33" s="92">
        <f t="shared" si="2"/>
        <v>4.899340815962943E-2</v>
      </c>
      <c r="J33" s="50"/>
    </row>
    <row r="34" spans="3:10">
      <c r="C34" s="59" t="s">
        <v>215</v>
      </c>
      <c r="D34" s="49"/>
      <c r="E34" s="111"/>
      <c r="F34" s="96">
        <v>100</v>
      </c>
      <c r="G34" s="96">
        <v>0</v>
      </c>
      <c r="H34" s="99" t="s">
        <v>50</v>
      </c>
      <c r="I34" s="92">
        <f t="shared" si="2"/>
        <v>8.9078923926598965E-3</v>
      </c>
      <c r="J34" s="50"/>
    </row>
    <row r="35" spans="3:10">
      <c r="C35" s="36" t="s">
        <v>142</v>
      </c>
      <c r="D35" s="20" t="s">
        <v>239</v>
      </c>
      <c r="E35" s="109">
        <f>SUM(F36:F39)</f>
        <v>456</v>
      </c>
      <c r="F35" s="98"/>
      <c r="G35" s="98"/>
      <c r="H35" s="120" t="e">
        <f>E35/$G$52</f>
        <v>#DIV/0!</v>
      </c>
      <c r="I35" s="121">
        <f>E35/$F$48</f>
        <v>4.0619989310529125E-2</v>
      </c>
    </row>
    <row r="36" spans="3:10">
      <c r="C36" s="24" t="s">
        <v>210</v>
      </c>
      <c r="D36" s="20" t="s">
        <v>247</v>
      </c>
      <c r="E36" s="110"/>
      <c r="F36" s="96">
        <v>100</v>
      </c>
      <c r="G36" s="96">
        <v>0</v>
      </c>
      <c r="H36" s="97" t="e">
        <f>F36/$G$52</f>
        <v>#DIV/0!</v>
      </c>
      <c r="I36" s="92">
        <f t="shared" ref="I36:I39" si="3">F36/$F$48</f>
        <v>8.9078923926598965E-3</v>
      </c>
    </row>
    <row r="37" spans="3:10">
      <c r="C37" s="24" t="s">
        <v>211</v>
      </c>
      <c r="D37" s="20" t="s">
        <v>238</v>
      </c>
      <c r="E37" s="110"/>
      <c r="F37" s="96">
        <v>128</v>
      </c>
      <c r="G37" s="96">
        <v>0</v>
      </c>
      <c r="H37" s="97" t="e">
        <f t="shared" ref="H37:H39" si="4">F37/$G$52</f>
        <v>#DIV/0!</v>
      </c>
      <c r="I37" s="92">
        <f t="shared" si="3"/>
        <v>1.1402102262604668E-2</v>
      </c>
    </row>
    <row r="38" spans="3:10">
      <c r="C38" s="24" t="s">
        <v>241</v>
      </c>
      <c r="D38" s="20" t="s">
        <v>238</v>
      </c>
      <c r="E38" s="110"/>
      <c r="F38" s="96">
        <v>128</v>
      </c>
      <c r="G38" s="96">
        <v>0</v>
      </c>
      <c r="H38" s="97" t="e">
        <f t="shared" si="4"/>
        <v>#DIV/0!</v>
      </c>
      <c r="I38" s="92">
        <f t="shared" si="3"/>
        <v>1.1402102262604668E-2</v>
      </c>
    </row>
    <row r="39" spans="3:10">
      <c r="C39" s="24" t="s">
        <v>240</v>
      </c>
      <c r="D39" s="20" t="s">
        <v>242</v>
      </c>
      <c r="E39" s="110"/>
      <c r="F39" s="96">
        <v>100</v>
      </c>
      <c r="G39" s="96"/>
      <c r="H39" s="97" t="e">
        <f t="shared" si="4"/>
        <v>#DIV/0!</v>
      </c>
      <c r="I39" s="92">
        <f t="shared" si="3"/>
        <v>8.9078923926598965E-3</v>
      </c>
    </row>
    <row r="40" spans="3:10">
      <c r="C40" s="113" t="s">
        <v>243</v>
      </c>
      <c r="D40" s="20"/>
      <c r="E40" s="109">
        <f>SUM(F41:F42)</f>
        <v>500</v>
      </c>
      <c r="F40" s="96"/>
      <c r="G40" s="96"/>
      <c r="H40" s="120" t="e">
        <f>E40/$G$52</f>
        <v>#DIV/0!</v>
      </c>
      <c r="I40" s="121">
        <f>E40/$F$48</f>
        <v>4.4539461963299484E-2</v>
      </c>
    </row>
    <row r="41" spans="3:10">
      <c r="C41" s="59" t="s">
        <v>256</v>
      </c>
      <c r="D41" s="49" t="s">
        <v>58</v>
      </c>
      <c r="E41" s="111"/>
      <c r="F41" s="95">
        <v>150</v>
      </c>
      <c r="G41" s="96">
        <v>0</v>
      </c>
      <c r="H41" s="97" t="e">
        <f>F41/$G$52</f>
        <v>#DIV/0!</v>
      </c>
      <c r="I41" s="92">
        <f t="shared" ref="I41:I42" si="5">F41/$F$48</f>
        <v>1.3361838588989846E-2</v>
      </c>
    </row>
    <row r="42" spans="3:10">
      <c r="C42" s="59" t="s">
        <v>257</v>
      </c>
      <c r="D42" s="49" t="s">
        <v>193</v>
      </c>
      <c r="E42" s="111"/>
      <c r="F42" s="95">
        <v>350</v>
      </c>
      <c r="G42" s="96">
        <v>0</v>
      </c>
      <c r="H42" s="97" t="e">
        <f>F42/$G$52</f>
        <v>#DIV/0!</v>
      </c>
      <c r="I42" s="92">
        <f t="shared" si="5"/>
        <v>3.1177623374309637E-2</v>
      </c>
    </row>
    <row r="43" spans="3:10">
      <c r="C43" s="36" t="s">
        <v>29</v>
      </c>
      <c r="D43" s="49" t="s">
        <v>252</v>
      </c>
      <c r="E43" s="109">
        <f>SUM(F44:F47)</f>
        <v>420</v>
      </c>
      <c r="F43" s="100"/>
      <c r="G43" s="96">
        <v>0</v>
      </c>
      <c r="H43" s="120" t="e">
        <f>E43/#REF!</f>
        <v>#REF!</v>
      </c>
      <c r="I43" s="121">
        <f>E43/$F$48</f>
        <v>3.7413148049171563E-2</v>
      </c>
    </row>
    <row r="44" spans="3:10">
      <c r="C44" s="59" t="s">
        <v>244</v>
      </c>
      <c r="D44" s="49" t="s">
        <v>245</v>
      </c>
      <c r="E44" s="111"/>
      <c r="F44" s="100">
        <v>160</v>
      </c>
      <c r="G44" s="96"/>
      <c r="H44" s="97" t="e">
        <f>F44/#REF!</f>
        <v>#REF!</v>
      </c>
      <c r="I44" s="92">
        <f>F44/$F$48</f>
        <v>1.4252627828255834E-2</v>
      </c>
    </row>
    <row r="45" spans="3:10">
      <c r="C45" s="59" t="s">
        <v>246</v>
      </c>
      <c r="D45" s="49" t="s">
        <v>249</v>
      </c>
      <c r="E45" s="111"/>
      <c r="F45" s="100">
        <v>160</v>
      </c>
      <c r="G45" s="96"/>
      <c r="H45" s="97" t="e">
        <f>F45/#REF!</f>
        <v>#REF!</v>
      </c>
      <c r="I45" s="92">
        <f t="shared" ref="I45:I47" si="6">F45/$F$48</f>
        <v>1.4252627828255834E-2</v>
      </c>
    </row>
    <row r="46" spans="3:10">
      <c r="C46" s="59" t="s">
        <v>240</v>
      </c>
      <c r="D46" s="49" t="s">
        <v>250</v>
      </c>
      <c r="E46" s="111"/>
      <c r="F46" s="100">
        <v>0</v>
      </c>
      <c r="G46" s="96"/>
      <c r="H46" s="124" t="e">
        <f>F46/#REF!</f>
        <v>#REF!</v>
      </c>
      <c r="I46" s="92">
        <f t="shared" si="6"/>
        <v>0</v>
      </c>
    </row>
    <row r="47" spans="3:10" ht="23.25">
      <c r="C47" s="59" t="s">
        <v>248</v>
      </c>
      <c r="D47" s="49" t="s">
        <v>251</v>
      </c>
      <c r="E47" s="111"/>
      <c r="F47" s="100">
        <v>100</v>
      </c>
      <c r="G47" s="96"/>
      <c r="H47" s="97" t="e">
        <f>F47/#REF!</f>
        <v>#REF!</v>
      </c>
      <c r="I47" s="92">
        <f t="shared" si="6"/>
        <v>8.9078923926598965E-3</v>
      </c>
    </row>
    <row r="48" spans="3:10">
      <c r="C48" s="142" t="s">
        <v>263</v>
      </c>
      <c r="D48" s="162"/>
      <c r="E48" s="163"/>
      <c r="F48" s="151">
        <f>SUM(F2:F29,F31:F47)</f>
        <v>11226</v>
      </c>
      <c r="G48" s="164">
        <f>SUM(G20:G47)</f>
        <v>0</v>
      </c>
      <c r="H48" s="165"/>
      <c r="I48" s="166"/>
    </row>
    <row r="49" spans="1:10">
      <c r="C49" s="36" t="s">
        <v>64</v>
      </c>
      <c r="E49" s="125">
        <f>SUM(F50:F52)</f>
        <v>7336</v>
      </c>
      <c r="H49" s="3"/>
      <c r="I49" s="94" t="s">
        <v>50</v>
      </c>
    </row>
    <row r="50" spans="1:10">
      <c r="C50" s="11" t="s">
        <v>266</v>
      </c>
      <c r="F50" s="91">
        <v>1385</v>
      </c>
      <c r="G50" s="22">
        <v>0</v>
      </c>
      <c r="H50" s="3"/>
      <c r="I50" s="94" t="s">
        <v>50</v>
      </c>
    </row>
    <row r="51" spans="1:10">
      <c r="C51" s="11" t="s">
        <v>267</v>
      </c>
      <c r="F51" s="91">
        <v>76</v>
      </c>
      <c r="G51" s="22">
        <v>0</v>
      </c>
      <c r="H51" s="3"/>
      <c r="I51" s="94" t="s">
        <v>50</v>
      </c>
    </row>
    <row r="52" spans="1:10">
      <c r="C52" s="11" t="s">
        <v>268</v>
      </c>
      <c r="F52" s="91">
        <v>5875</v>
      </c>
      <c r="G52" s="22">
        <v>0</v>
      </c>
      <c r="H52" s="3"/>
      <c r="I52" s="94" t="s">
        <v>50</v>
      </c>
    </row>
    <row r="53" spans="1:10">
      <c r="C53" s="142" t="s">
        <v>264</v>
      </c>
      <c r="D53" s="162"/>
      <c r="E53" s="163"/>
      <c r="F53" s="151">
        <f>SUM(F48,F50:F52)</f>
        <v>18562</v>
      </c>
      <c r="G53" s="164">
        <f>SUM(G25:G52)</f>
        <v>0</v>
      </c>
      <c r="H53" s="165"/>
      <c r="I53" s="166"/>
      <c r="J53" s="51"/>
    </row>
    <row r="54" spans="1:10">
      <c r="D54" s="49"/>
      <c r="E54" s="104"/>
      <c r="F54" s="61"/>
      <c r="G54" s="3"/>
      <c r="H54" s="3"/>
    </row>
    <row r="55" spans="1:10" s="41" customFormat="1" ht="33.75">
      <c r="A55" s="134" t="s">
        <v>24</v>
      </c>
      <c r="B55" s="135"/>
      <c r="C55" s="135"/>
      <c r="D55" s="136"/>
      <c r="E55" s="167"/>
      <c r="F55" s="138" t="s">
        <v>1</v>
      </c>
      <c r="G55" s="168" t="s">
        <v>2</v>
      </c>
      <c r="H55" s="168" t="s">
        <v>189</v>
      </c>
      <c r="I55" s="139" t="s">
        <v>270</v>
      </c>
      <c r="J55" s="86"/>
    </row>
    <row r="56" spans="1:10">
      <c r="C56" s="58" t="s">
        <v>219</v>
      </c>
      <c r="D56" s="49" t="s">
        <v>220</v>
      </c>
      <c r="E56" s="104"/>
      <c r="F56" s="93">
        <v>3000</v>
      </c>
      <c r="G56" s="3">
        <v>0</v>
      </c>
      <c r="H56" s="3"/>
      <c r="I56" s="92">
        <f>F56/$F$64</f>
        <v>0.35714285714285715</v>
      </c>
      <c r="J56" s="20"/>
    </row>
    <row r="57" spans="1:10">
      <c r="C57" s="58" t="s">
        <v>216</v>
      </c>
      <c r="D57" s="49" t="s">
        <v>217</v>
      </c>
      <c r="E57" s="104"/>
      <c r="F57" s="93">
        <v>100</v>
      </c>
      <c r="G57" s="3">
        <v>0</v>
      </c>
      <c r="H57" s="3"/>
      <c r="I57" s="92">
        <f t="shared" ref="I57:I63" si="7">F57/$F$64</f>
        <v>1.1904761904761904E-2</v>
      </c>
      <c r="J57" s="20"/>
    </row>
    <row r="58" spans="1:10" ht="23.25">
      <c r="C58" s="58" t="s">
        <v>222</v>
      </c>
      <c r="D58" s="49" t="s">
        <v>223</v>
      </c>
      <c r="E58" s="111"/>
      <c r="F58" s="93">
        <v>1650</v>
      </c>
      <c r="G58" s="91"/>
      <c r="H58" s="92" t="e">
        <f t="shared" ref="H58" si="8">F58/$G$60</f>
        <v>#DIV/0!</v>
      </c>
      <c r="I58" s="92">
        <f t="shared" si="7"/>
        <v>0.19642857142857142</v>
      </c>
      <c r="J58" s="20"/>
    </row>
    <row r="59" spans="1:10" ht="23.25">
      <c r="C59" s="15" t="s">
        <v>56</v>
      </c>
      <c r="D59" s="49" t="s">
        <v>74</v>
      </c>
      <c r="E59" s="104"/>
      <c r="F59" s="93">
        <v>0</v>
      </c>
      <c r="G59" s="3">
        <v>0</v>
      </c>
      <c r="H59" s="3"/>
      <c r="I59" s="92">
        <f t="shared" si="7"/>
        <v>0</v>
      </c>
      <c r="J59" s="52"/>
    </row>
    <row r="60" spans="1:10">
      <c r="C60" s="15" t="s">
        <v>61</v>
      </c>
      <c r="D60" s="49"/>
      <c r="E60" s="104"/>
      <c r="F60" s="91">
        <v>600</v>
      </c>
      <c r="G60" s="3">
        <v>0</v>
      </c>
      <c r="H60" s="3"/>
      <c r="I60" s="92">
        <f t="shared" si="7"/>
        <v>7.1428571428571425E-2</v>
      </c>
      <c r="J60" s="20"/>
    </row>
    <row r="61" spans="1:10">
      <c r="C61" s="25" t="s">
        <v>29</v>
      </c>
      <c r="D61" s="49" t="s">
        <v>194</v>
      </c>
      <c r="E61" s="104"/>
      <c r="F61" s="91">
        <v>250</v>
      </c>
      <c r="G61" s="3">
        <v>0</v>
      </c>
      <c r="H61" s="3"/>
      <c r="I61" s="92">
        <f t="shared" si="7"/>
        <v>2.976190476190476E-2</v>
      </c>
      <c r="J61" s="20"/>
    </row>
    <row r="62" spans="1:10">
      <c r="C62" s="2" t="s">
        <v>44</v>
      </c>
      <c r="D62" s="49"/>
      <c r="E62" s="104"/>
      <c r="F62" s="91">
        <v>2200</v>
      </c>
      <c r="G62" s="3">
        <v>0</v>
      </c>
      <c r="H62" s="3"/>
      <c r="I62" s="92">
        <f t="shared" si="7"/>
        <v>0.26190476190476192</v>
      </c>
      <c r="J62" s="20"/>
    </row>
    <row r="63" spans="1:10">
      <c r="C63" s="15" t="s">
        <v>62</v>
      </c>
      <c r="D63" s="49" t="s">
        <v>63</v>
      </c>
      <c r="E63" s="104"/>
      <c r="F63" s="101">
        <v>600</v>
      </c>
      <c r="G63" s="3">
        <v>0</v>
      </c>
      <c r="H63" s="3"/>
      <c r="I63" s="92">
        <f t="shared" si="7"/>
        <v>7.1428571428571425E-2</v>
      </c>
      <c r="J63" s="20"/>
    </row>
    <row r="64" spans="1:10">
      <c r="C64" s="134" t="s">
        <v>269</v>
      </c>
      <c r="D64" s="136"/>
      <c r="E64" s="167"/>
      <c r="F64" s="140">
        <f>SUM(F56:F63)</f>
        <v>8400</v>
      </c>
      <c r="G64" s="169">
        <f>SUM(G50:G63)</f>
        <v>0</v>
      </c>
      <c r="H64" s="169">
        <f>SUM(F50:F57)</f>
        <v>28998</v>
      </c>
      <c r="I64" s="141"/>
      <c r="J64" s="20"/>
    </row>
    <row r="65" spans="1:10">
      <c r="C65" s="15" t="s">
        <v>64</v>
      </c>
      <c r="E65" s="109">
        <f>SUM(F66:F69)</f>
        <v>7335.8</v>
      </c>
      <c r="I65" s="94" t="s">
        <v>50</v>
      </c>
    </row>
    <row r="66" spans="1:10">
      <c r="C66" s="15"/>
      <c r="D66" s="33" t="s">
        <v>39</v>
      </c>
      <c r="E66" s="108"/>
      <c r="F66" s="91">
        <v>2575</v>
      </c>
      <c r="G66" s="22">
        <v>0</v>
      </c>
      <c r="H66" s="3"/>
      <c r="I66" s="94" t="s">
        <v>50</v>
      </c>
    </row>
    <row r="67" spans="1:10">
      <c r="C67" s="2"/>
      <c r="D67" s="33" t="s">
        <v>40</v>
      </c>
      <c r="E67" s="108"/>
      <c r="F67" s="91">
        <v>975.27</v>
      </c>
      <c r="G67" s="22">
        <v>0</v>
      </c>
      <c r="H67" s="3"/>
      <c r="I67" s="94" t="s">
        <v>50</v>
      </c>
    </row>
    <row r="68" spans="1:10">
      <c r="C68" s="2"/>
      <c r="D68" s="33" t="s">
        <v>147</v>
      </c>
      <c r="E68" s="108"/>
      <c r="F68" s="91">
        <v>3000</v>
      </c>
      <c r="G68" s="22">
        <v>0</v>
      </c>
      <c r="H68" s="3"/>
      <c r="I68" s="94" t="s">
        <v>50</v>
      </c>
    </row>
    <row r="69" spans="1:10">
      <c r="C69" s="2"/>
      <c r="D69" s="33" t="s">
        <v>42</v>
      </c>
      <c r="E69" s="108"/>
      <c r="F69" s="91">
        <v>785.53</v>
      </c>
      <c r="G69" s="22">
        <v>0</v>
      </c>
      <c r="H69" s="3"/>
      <c r="I69" s="94" t="s">
        <v>50</v>
      </c>
    </row>
    <row r="70" spans="1:10">
      <c r="C70" s="134" t="s">
        <v>271</v>
      </c>
      <c r="D70" s="136"/>
      <c r="E70" s="167"/>
      <c r="F70" s="140">
        <f>SUM(F66:F69,F64)</f>
        <v>15735.8</v>
      </c>
      <c r="G70" s="169">
        <f>SUM(G56:G69)</f>
        <v>0</v>
      </c>
      <c r="H70" s="169">
        <f>SUM(F56:F63)</f>
        <v>8400</v>
      </c>
      <c r="I70" s="141"/>
      <c r="J70" s="20"/>
    </row>
    <row r="71" spans="1:10">
      <c r="C71" s="9"/>
      <c r="D71" s="49"/>
      <c r="E71" s="104"/>
      <c r="F71" s="61"/>
      <c r="G71" s="3"/>
      <c r="H71" s="3"/>
    </row>
    <row r="72" spans="1:10" ht="9.75" customHeight="1">
      <c r="D72" s="49"/>
      <c r="E72" s="104"/>
      <c r="F72" s="61"/>
      <c r="G72" s="3"/>
      <c r="H72" s="3"/>
    </row>
    <row r="73" spans="1:10" ht="23.25">
      <c r="B73" t="s">
        <v>12</v>
      </c>
      <c r="C73" s="2" t="s">
        <v>32</v>
      </c>
      <c r="D73" s="20" t="s">
        <v>259</v>
      </c>
      <c r="E73" s="105"/>
      <c r="F73" s="115">
        <v>9851</v>
      </c>
      <c r="G73" s="53">
        <v>10382.08</v>
      </c>
      <c r="H73" s="3"/>
      <c r="J73" s="20" t="s">
        <v>33</v>
      </c>
    </row>
    <row r="74" spans="1:10">
      <c r="C74" s="2" t="s">
        <v>34</v>
      </c>
      <c r="D74" s="20"/>
      <c r="E74" s="105"/>
      <c r="F74" s="61">
        <f>+F70</f>
        <v>15735.8</v>
      </c>
      <c r="G74" s="3">
        <f>+G70</f>
        <v>0</v>
      </c>
      <c r="H74" s="3"/>
    </row>
    <row r="75" spans="1:10" ht="10.5" customHeight="1">
      <c r="D75" s="20"/>
      <c r="E75" s="105"/>
      <c r="F75" s="61"/>
      <c r="G75" s="3"/>
      <c r="H75" s="3"/>
    </row>
    <row r="76" spans="1:10">
      <c r="C76" s="2" t="s">
        <v>35</v>
      </c>
      <c r="D76" s="20"/>
      <c r="E76" s="105"/>
      <c r="F76" s="61">
        <f>+F53</f>
        <v>18562</v>
      </c>
      <c r="G76" s="3">
        <f>+G53</f>
        <v>0</v>
      </c>
      <c r="H76" s="3"/>
    </row>
    <row r="77" spans="1:10">
      <c r="D77" s="20"/>
      <c r="E77" s="105"/>
      <c r="F77" s="61"/>
      <c r="G77" s="3"/>
      <c r="H77" s="3"/>
    </row>
    <row r="78" spans="1:10" ht="23.25">
      <c r="A78" s="158"/>
      <c r="B78" s="159"/>
      <c r="C78" s="170" t="s">
        <v>36</v>
      </c>
      <c r="D78" s="154"/>
      <c r="E78" s="171"/>
      <c r="F78" s="156">
        <f>+F73+F74-F76</f>
        <v>7024.7999999999993</v>
      </c>
      <c r="G78" s="172">
        <v>0</v>
      </c>
      <c r="H78" s="173"/>
      <c r="I78" s="159"/>
      <c r="J78" s="20" t="s">
        <v>37</v>
      </c>
    </row>
    <row r="79" spans="1:10">
      <c r="D79" s="49"/>
      <c r="E79" s="104"/>
      <c r="F79" s="61"/>
      <c r="G79" s="3"/>
      <c r="H79" s="3"/>
    </row>
    <row r="80" spans="1:10">
      <c r="D80" s="49"/>
      <c r="E80" s="104"/>
      <c r="F80" s="61"/>
      <c r="G80" s="8"/>
      <c r="H80" s="8"/>
    </row>
    <row r="81" spans="3:8">
      <c r="C81" t="s">
        <v>276</v>
      </c>
      <c r="D81" s="49"/>
      <c r="E81" s="104"/>
      <c r="F81" s="61"/>
      <c r="G81" s="8"/>
      <c r="H81" s="8"/>
    </row>
    <row r="82" spans="3:8">
      <c r="D82" s="57"/>
      <c r="E82" s="106"/>
      <c r="F82" s="61"/>
      <c r="G82" s="8"/>
      <c r="H82" s="8"/>
    </row>
    <row r="83" spans="3:8">
      <c r="D83" s="57"/>
      <c r="E83" s="106"/>
      <c r="F83" s="61"/>
      <c r="G83" s="8"/>
      <c r="H83" s="8"/>
    </row>
    <row r="84" spans="3:8">
      <c r="D84" s="57"/>
      <c r="E84" s="106"/>
      <c r="F84" s="61"/>
      <c r="G84" s="8"/>
      <c r="H84" s="8"/>
    </row>
  </sheetData>
  <mergeCells count="1">
    <mergeCell ref="B3:E3"/>
  </mergeCells>
  <pageMargins left="0.75" right="0.75" top="1" bottom="1" header="0.5" footer="0.5"/>
  <pageSetup scale="63" orientation="portrait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72"/>
  <sheetViews>
    <sheetView zoomScale="130" zoomScaleNormal="130" zoomScalePageLayoutView="150" workbookViewId="0">
      <selection activeCell="D10" sqref="D10"/>
    </sheetView>
  </sheetViews>
  <sheetFormatPr defaultColWidth="11" defaultRowHeight="15.75"/>
  <cols>
    <col min="1" max="1" width="2.25" customWidth="1"/>
    <col min="2" max="2" width="8.75" customWidth="1"/>
    <col min="3" max="3" width="2.125" customWidth="1"/>
    <col min="4" max="4" width="28.25" bestFit="1" customWidth="1"/>
    <col min="5" max="5" width="22.5" style="34" bestFit="1" customWidth="1"/>
    <col min="6" max="6" width="8.125" style="110" customWidth="1"/>
    <col min="7" max="7" width="9.125" style="60" customWidth="1"/>
    <col min="8" max="8" width="9.25" style="60" hidden="1" customWidth="1"/>
    <col min="9" max="9" width="6.375" customWidth="1"/>
  </cols>
  <sheetData>
    <row r="2" spans="2:9">
      <c r="B2" s="73"/>
      <c r="C2" s="176" t="s">
        <v>254</v>
      </c>
      <c r="D2" s="176"/>
      <c r="E2" s="176"/>
      <c r="F2" s="176"/>
      <c r="G2" s="176"/>
      <c r="H2" s="74"/>
      <c r="I2" s="75"/>
    </row>
    <row r="3" spans="2:9">
      <c r="B3" s="76"/>
      <c r="C3" s="177" t="s">
        <v>69</v>
      </c>
      <c r="D3" s="177"/>
      <c r="E3" s="177"/>
      <c r="F3" s="177"/>
      <c r="G3" s="114"/>
      <c r="H3" s="77"/>
      <c r="I3" s="78"/>
    </row>
    <row r="4" spans="2:9">
      <c r="D4" s="9"/>
    </row>
    <row r="5" spans="2:9" s="41" customFormat="1" ht="24">
      <c r="B5" s="142" t="s">
        <v>0</v>
      </c>
      <c r="C5" s="143"/>
      <c r="D5" s="143" t="s">
        <v>48</v>
      </c>
      <c r="E5" s="144" t="s">
        <v>47</v>
      </c>
      <c r="F5" s="145" t="s">
        <v>226</v>
      </c>
      <c r="G5" s="146" t="s">
        <v>253</v>
      </c>
      <c r="H5" s="147" t="s">
        <v>2</v>
      </c>
      <c r="I5" s="148" t="s">
        <v>49</v>
      </c>
    </row>
    <row r="6" spans="2:9" s="41" customFormat="1">
      <c r="B6" s="87"/>
      <c r="C6" s="87"/>
      <c r="D6" s="87"/>
      <c r="E6" s="88"/>
      <c r="F6" s="103"/>
      <c r="G6" s="89"/>
      <c r="H6" s="89"/>
      <c r="I6" s="90"/>
    </row>
    <row r="7" spans="2:9" s="26" customFormat="1">
      <c r="D7" s="126" t="s">
        <v>227</v>
      </c>
      <c r="E7" s="127"/>
      <c r="F7" s="109">
        <f>SUM(G8:G15)</f>
        <v>1895</v>
      </c>
      <c r="G7" s="65"/>
      <c r="H7" s="65"/>
      <c r="I7" s="121">
        <f>F7/$G$48</f>
        <v>0.16880456084090503</v>
      </c>
    </row>
    <row r="8" spans="2:9">
      <c r="D8" s="58" t="s">
        <v>231</v>
      </c>
      <c r="E8" s="49" t="s">
        <v>67</v>
      </c>
      <c r="F8" s="111"/>
      <c r="G8" s="91">
        <v>250</v>
      </c>
      <c r="H8" s="91">
        <v>0</v>
      </c>
      <c r="I8" s="92">
        <f>G8/$G$48</f>
        <v>2.2269730981649742E-2</v>
      </c>
    </row>
    <row r="9" spans="2:9">
      <c r="D9" s="174" t="s">
        <v>277</v>
      </c>
      <c r="E9" s="49"/>
      <c r="F9" s="111"/>
      <c r="G9" s="91">
        <v>300</v>
      </c>
      <c r="H9" s="91"/>
      <c r="I9" s="92">
        <f>G9/$G$48</f>
        <v>2.6723677177979691E-2</v>
      </c>
    </row>
    <row r="10" spans="2:9">
      <c r="D10" s="24" t="s">
        <v>195</v>
      </c>
      <c r="E10" s="52" t="s">
        <v>190</v>
      </c>
      <c r="G10" s="91">
        <v>50</v>
      </c>
      <c r="H10" s="91">
        <v>0</v>
      </c>
      <c r="I10" s="122">
        <f t="shared" ref="I10:I15" si="0">G10/$G$48</f>
        <v>4.4539461963299483E-3</v>
      </c>
    </row>
    <row r="11" spans="2:9">
      <c r="D11" s="59" t="s">
        <v>196</v>
      </c>
      <c r="E11" s="49" t="s">
        <v>72</v>
      </c>
      <c r="F11" s="111"/>
      <c r="G11" s="93">
        <v>143</v>
      </c>
      <c r="H11" s="91">
        <v>0</v>
      </c>
      <c r="I11" s="92">
        <f t="shared" si="0"/>
        <v>1.2738286121503652E-2</v>
      </c>
    </row>
    <row r="12" spans="2:9">
      <c r="D12" s="59" t="s">
        <v>197</v>
      </c>
      <c r="E12" s="49" t="s">
        <v>46</v>
      </c>
      <c r="F12" s="111"/>
      <c r="G12" s="93">
        <v>52</v>
      </c>
      <c r="H12" s="91">
        <v>0</v>
      </c>
      <c r="I12" s="122">
        <f t="shared" si="0"/>
        <v>4.6321040441831465E-3</v>
      </c>
    </row>
    <row r="13" spans="2:9" ht="23.25">
      <c r="D13" s="59" t="s">
        <v>198</v>
      </c>
      <c r="E13" s="49" t="s">
        <v>188</v>
      </c>
      <c r="F13" s="111"/>
      <c r="G13" s="93">
        <v>200</v>
      </c>
      <c r="H13" s="91">
        <v>0</v>
      </c>
      <c r="I13" s="92">
        <f t="shared" si="0"/>
        <v>1.7815784785319793E-2</v>
      </c>
    </row>
    <row r="14" spans="2:9">
      <c r="D14" s="59" t="s">
        <v>199</v>
      </c>
      <c r="E14" s="49" t="s">
        <v>221</v>
      </c>
      <c r="F14" s="111"/>
      <c r="G14" s="93">
        <v>100</v>
      </c>
      <c r="H14" s="91">
        <v>0</v>
      </c>
      <c r="I14" s="92">
        <f t="shared" si="0"/>
        <v>8.9078923926598965E-3</v>
      </c>
    </row>
    <row r="15" spans="2:9" ht="34.5">
      <c r="D15" s="59" t="s">
        <v>255</v>
      </c>
      <c r="E15" s="49" t="s">
        <v>224</v>
      </c>
      <c r="F15" s="111"/>
      <c r="G15" s="95">
        <v>800</v>
      </c>
      <c r="H15" s="96">
        <v>0</v>
      </c>
      <c r="I15" s="92">
        <f t="shared" si="0"/>
        <v>7.1263139141279172E-2</v>
      </c>
    </row>
    <row r="16" spans="2:9" s="26" customFormat="1">
      <c r="D16" s="126" t="s">
        <v>186</v>
      </c>
      <c r="E16" s="128"/>
      <c r="F16" s="109">
        <f>SUM(G17:G29)</f>
        <v>5605</v>
      </c>
      <c r="G16" s="129"/>
      <c r="H16" s="130"/>
      <c r="I16" s="121">
        <f>F16/$G$48</f>
        <v>0.49928736860858719</v>
      </c>
    </row>
    <row r="17" spans="4:11">
      <c r="D17" s="59" t="s">
        <v>200</v>
      </c>
      <c r="E17" s="49" t="s">
        <v>71</v>
      </c>
      <c r="F17" s="111"/>
      <c r="G17" s="96">
        <v>600</v>
      </c>
      <c r="H17" s="96">
        <v>0</v>
      </c>
      <c r="I17" s="97">
        <f>G17/$G$48</f>
        <v>5.3447354355959382E-2</v>
      </c>
    </row>
    <row r="18" spans="4:11">
      <c r="D18" s="59" t="s">
        <v>201</v>
      </c>
      <c r="E18" s="49" t="s">
        <v>78</v>
      </c>
      <c r="F18" s="111"/>
      <c r="G18" s="96">
        <v>250</v>
      </c>
      <c r="H18" s="96">
        <v>0</v>
      </c>
      <c r="I18" s="97">
        <f t="shared" ref="I18:I29" si="1">G18/$G$48</f>
        <v>2.2269730981649742E-2</v>
      </c>
    </row>
    <row r="19" spans="4:11" ht="23.25">
      <c r="D19" s="107" t="s">
        <v>233</v>
      </c>
      <c r="E19" s="49" t="s">
        <v>232</v>
      </c>
      <c r="F19" s="111"/>
      <c r="G19" s="96">
        <v>500</v>
      </c>
      <c r="H19" s="96">
        <v>0</v>
      </c>
      <c r="I19" s="97">
        <f t="shared" si="1"/>
        <v>4.4539461963299484E-2</v>
      </c>
      <c r="J19" s="14"/>
      <c r="K19" s="34"/>
    </row>
    <row r="20" spans="4:11">
      <c r="D20" s="59" t="s">
        <v>207</v>
      </c>
      <c r="E20" s="49" t="s">
        <v>59</v>
      </c>
      <c r="F20" s="111"/>
      <c r="G20" s="95">
        <v>1200</v>
      </c>
      <c r="H20" s="96">
        <v>0</v>
      </c>
      <c r="I20" s="97">
        <f t="shared" si="1"/>
        <v>0.10689470871191876</v>
      </c>
    </row>
    <row r="21" spans="4:11">
      <c r="D21" s="59" t="s">
        <v>202</v>
      </c>
      <c r="E21" s="49" t="s">
        <v>52</v>
      </c>
      <c r="F21" s="111"/>
      <c r="G21" s="95">
        <v>400</v>
      </c>
      <c r="H21" s="96">
        <v>0</v>
      </c>
      <c r="I21" s="97">
        <f t="shared" si="1"/>
        <v>3.5631569570639586E-2</v>
      </c>
    </row>
    <row r="22" spans="4:11">
      <c r="D22" s="59" t="s">
        <v>203</v>
      </c>
      <c r="E22" s="49" t="s">
        <v>68</v>
      </c>
      <c r="F22" s="111"/>
      <c r="G22" s="96">
        <v>500</v>
      </c>
      <c r="H22" s="96">
        <v>0</v>
      </c>
      <c r="I22" s="97">
        <f t="shared" si="1"/>
        <v>4.4539461963299484E-2</v>
      </c>
    </row>
    <row r="23" spans="4:11">
      <c r="D23" s="59" t="s">
        <v>204</v>
      </c>
      <c r="E23" s="49" t="s">
        <v>53</v>
      </c>
      <c r="F23" s="111"/>
      <c r="G23" s="96">
        <v>300</v>
      </c>
      <c r="H23" s="96">
        <v>0</v>
      </c>
      <c r="I23" s="97">
        <f t="shared" si="1"/>
        <v>2.6723677177979691E-2</v>
      </c>
    </row>
    <row r="24" spans="4:11">
      <c r="D24" s="59" t="s">
        <v>205</v>
      </c>
      <c r="E24" s="49" t="s">
        <v>66</v>
      </c>
      <c r="F24" s="111"/>
      <c r="G24" s="96">
        <v>250</v>
      </c>
      <c r="H24" s="96">
        <v>0</v>
      </c>
      <c r="I24" s="97">
        <f t="shared" si="1"/>
        <v>2.2269730981649742E-2</v>
      </c>
    </row>
    <row r="25" spans="4:11">
      <c r="D25" s="59" t="s">
        <v>206</v>
      </c>
      <c r="E25" s="49" t="s">
        <v>54</v>
      </c>
      <c r="F25" s="111"/>
      <c r="G25" s="95">
        <v>30</v>
      </c>
      <c r="H25" s="96">
        <v>0</v>
      </c>
      <c r="I25" s="123">
        <f t="shared" si="1"/>
        <v>2.6723677177979692E-3</v>
      </c>
    </row>
    <row r="26" spans="4:11" ht="23.25">
      <c r="D26" s="59" t="s">
        <v>275</v>
      </c>
      <c r="E26" s="49" t="s">
        <v>228</v>
      </c>
      <c r="F26" s="111"/>
      <c r="G26" s="95">
        <v>450</v>
      </c>
      <c r="H26" s="96">
        <v>0</v>
      </c>
      <c r="I26" s="97">
        <f t="shared" si="1"/>
        <v>4.0085515766969532E-2</v>
      </c>
    </row>
    <row r="27" spans="4:11">
      <c r="D27" s="9" t="s">
        <v>208</v>
      </c>
      <c r="E27" s="49" t="s">
        <v>225</v>
      </c>
      <c r="F27" s="111"/>
      <c r="G27" s="95">
        <v>500</v>
      </c>
      <c r="H27" s="96">
        <v>0</v>
      </c>
      <c r="I27" s="97">
        <f t="shared" si="1"/>
        <v>4.4539461963299484E-2</v>
      </c>
    </row>
    <row r="28" spans="4:11">
      <c r="D28" s="9" t="s">
        <v>209</v>
      </c>
      <c r="E28" s="49"/>
      <c r="F28" s="111"/>
      <c r="G28" s="95">
        <v>25</v>
      </c>
      <c r="H28" s="96">
        <v>0</v>
      </c>
      <c r="I28" s="97">
        <f>G28/$G$48</f>
        <v>2.2269730981649741E-3</v>
      </c>
      <c r="J28" s="14"/>
      <c r="K28" s="34"/>
    </row>
    <row r="29" spans="4:11">
      <c r="D29" s="59" t="s">
        <v>262</v>
      </c>
      <c r="E29" s="49" t="s">
        <v>230</v>
      </c>
      <c r="F29" s="111"/>
      <c r="G29" s="100">
        <v>600</v>
      </c>
      <c r="H29" s="96">
        <v>0</v>
      </c>
      <c r="I29" s="97">
        <f t="shared" si="1"/>
        <v>5.3447354355959382E-2</v>
      </c>
    </row>
    <row r="30" spans="4:11" s="26" customFormat="1">
      <c r="D30" s="126" t="s">
        <v>56</v>
      </c>
      <c r="E30" s="128"/>
      <c r="F30" s="109">
        <f>SUM(G31:G34)</f>
        <v>2350</v>
      </c>
      <c r="G30" s="130"/>
      <c r="H30" s="130">
        <v>0</v>
      </c>
      <c r="I30" s="121">
        <f>F30/$G$48</f>
        <v>0.20933547122750756</v>
      </c>
      <c r="J30" s="131" t="s">
        <v>12</v>
      </c>
    </row>
    <row r="31" spans="4:11" ht="23.25">
      <c r="D31" s="59" t="s">
        <v>212</v>
      </c>
      <c r="E31" s="49" t="s">
        <v>229</v>
      </c>
      <c r="F31" s="111"/>
      <c r="G31" s="96">
        <v>600</v>
      </c>
      <c r="H31" s="96">
        <v>0</v>
      </c>
      <c r="I31" s="99" t="s">
        <v>50</v>
      </c>
      <c r="J31" s="4"/>
    </row>
    <row r="32" spans="4:11">
      <c r="D32" s="59" t="s">
        <v>213</v>
      </c>
      <c r="E32" s="49"/>
      <c r="F32" s="111"/>
      <c r="G32" s="96">
        <v>1100</v>
      </c>
      <c r="H32" s="96">
        <v>0</v>
      </c>
      <c r="I32" s="99" t="s">
        <v>50</v>
      </c>
      <c r="J32" s="4"/>
    </row>
    <row r="33" spans="4:10">
      <c r="D33" s="59" t="s">
        <v>214</v>
      </c>
      <c r="E33" s="49"/>
      <c r="F33" s="111"/>
      <c r="G33" s="96">
        <v>550</v>
      </c>
      <c r="H33" s="96">
        <v>0</v>
      </c>
      <c r="I33" s="99" t="s">
        <v>50</v>
      </c>
      <c r="J33" s="4"/>
    </row>
    <row r="34" spans="4:10">
      <c r="D34" s="59" t="s">
        <v>215</v>
      </c>
      <c r="E34" s="49"/>
      <c r="F34" s="111"/>
      <c r="G34" s="96">
        <v>100</v>
      </c>
      <c r="H34" s="96">
        <v>0</v>
      </c>
      <c r="I34" s="99" t="s">
        <v>50</v>
      </c>
      <c r="J34" s="4"/>
    </row>
    <row r="35" spans="4:10" s="26" customFormat="1">
      <c r="D35" s="126" t="s">
        <v>142</v>
      </c>
      <c r="E35" s="20" t="s">
        <v>239</v>
      </c>
      <c r="F35" s="109">
        <f>SUM(G36:H39)</f>
        <v>456</v>
      </c>
      <c r="G35" s="65"/>
      <c r="H35" s="65"/>
      <c r="I35" s="121">
        <f>F35/$G$48</f>
        <v>4.0619989310529125E-2</v>
      </c>
    </row>
    <row r="36" spans="4:10">
      <c r="D36" s="24" t="s">
        <v>210</v>
      </c>
      <c r="E36" s="20" t="s">
        <v>247</v>
      </c>
      <c r="G36" s="96">
        <v>100</v>
      </c>
      <c r="H36" s="96">
        <v>0</v>
      </c>
      <c r="I36" s="97">
        <f>G36/$G$48</f>
        <v>8.9078923926598965E-3</v>
      </c>
    </row>
    <row r="37" spans="4:10">
      <c r="D37" s="24" t="s">
        <v>211</v>
      </c>
      <c r="E37" s="20" t="s">
        <v>238</v>
      </c>
      <c r="G37" s="96">
        <v>128</v>
      </c>
      <c r="H37" s="96">
        <v>0</v>
      </c>
      <c r="I37" s="97">
        <f t="shared" ref="I37:I39" si="2">G37/$G$48</f>
        <v>1.1402102262604668E-2</v>
      </c>
    </row>
    <row r="38" spans="4:10">
      <c r="D38" s="24" t="s">
        <v>241</v>
      </c>
      <c r="E38" s="20" t="s">
        <v>238</v>
      </c>
      <c r="G38" s="96">
        <v>128</v>
      </c>
      <c r="H38" s="96">
        <v>0</v>
      </c>
      <c r="I38" s="97">
        <f t="shared" si="2"/>
        <v>1.1402102262604668E-2</v>
      </c>
    </row>
    <row r="39" spans="4:10">
      <c r="D39" s="24" t="s">
        <v>240</v>
      </c>
      <c r="E39" s="20" t="s">
        <v>242</v>
      </c>
      <c r="G39" s="96">
        <v>100</v>
      </c>
      <c r="H39" s="96"/>
      <c r="I39" s="97">
        <f t="shared" si="2"/>
        <v>8.9078923926598965E-3</v>
      </c>
    </row>
    <row r="40" spans="4:10" s="26" customFormat="1">
      <c r="D40" s="132" t="s">
        <v>243</v>
      </c>
      <c r="E40" s="127"/>
      <c r="F40" s="109">
        <f>SUM(G41:G42)</f>
        <v>500</v>
      </c>
      <c r="G40" s="130"/>
      <c r="H40" s="130"/>
      <c r="I40" s="121">
        <f>F40/$G$48</f>
        <v>4.4539461963299484E-2</v>
      </c>
    </row>
    <row r="41" spans="4:10">
      <c r="D41" s="59" t="s">
        <v>256</v>
      </c>
      <c r="E41" s="49" t="s">
        <v>58</v>
      </c>
      <c r="F41" s="111"/>
      <c r="G41" s="95">
        <v>150</v>
      </c>
      <c r="H41" s="96">
        <v>0</v>
      </c>
      <c r="I41" s="97">
        <f>G41/$G$48</f>
        <v>1.3361838588989846E-2</v>
      </c>
    </row>
    <row r="42" spans="4:10">
      <c r="D42" s="59" t="s">
        <v>257</v>
      </c>
      <c r="E42" s="49" t="s">
        <v>193</v>
      </c>
      <c r="F42" s="111"/>
      <c r="G42" s="95">
        <v>350</v>
      </c>
      <c r="H42" s="96">
        <v>0</v>
      </c>
      <c r="I42" s="97">
        <f>G42/$G$48</f>
        <v>3.1177623374309637E-2</v>
      </c>
    </row>
    <row r="43" spans="4:10" s="26" customFormat="1">
      <c r="D43" s="126" t="s">
        <v>29</v>
      </c>
      <c r="E43" s="128" t="s">
        <v>252</v>
      </c>
      <c r="F43" s="109">
        <v>420</v>
      </c>
      <c r="G43" s="133"/>
      <c r="H43" s="130">
        <v>0</v>
      </c>
      <c r="I43" s="121">
        <f>F43/$G$48</f>
        <v>3.7413148049171563E-2</v>
      </c>
    </row>
    <row r="44" spans="4:10">
      <c r="D44" s="59" t="s">
        <v>244</v>
      </c>
      <c r="E44" s="49" t="s">
        <v>245</v>
      </c>
      <c r="F44" s="111"/>
      <c r="G44" s="100">
        <v>160</v>
      </c>
      <c r="H44" s="96"/>
      <c r="I44" s="97">
        <f>G44/$G$48</f>
        <v>1.4252627828255834E-2</v>
      </c>
    </row>
    <row r="45" spans="4:10">
      <c r="D45" s="59" t="s">
        <v>246</v>
      </c>
      <c r="E45" s="49" t="s">
        <v>249</v>
      </c>
      <c r="F45" s="111"/>
      <c r="G45" s="100">
        <v>160</v>
      </c>
      <c r="H45" s="96"/>
      <c r="I45" s="97">
        <f>G45/$G$48</f>
        <v>1.4252627828255834E-2</v>
      </c>
    </row>
    <row r="46" spans="4:10">
      <c r="D46" s="59" t="s">
        <v>240</v>
      </c>
      <c r="E46" s="49" t="s">
        <v>250</v>
      </c>
      <c r="F46" s="111"/>
      <c r="G46" s="100">
        <v>0</v>
      </c>
      <c r="H46" s="96"/>
      <c r="I46" s="124">
        <f>G46/$G$48</f>
        <v>0</v>
      </c>
    </row>
    <row r="47" spans="4:10" ht="23.25">
      <c r="D47" s="59" t="s">
        <v>248</v>
      </c>
      <c r="E47" s="49" t="s">
        <v>251</v>
      </c>
      <c r="F47" s="111"/>
      <c r="G47" s="100">
        <v>100</v>
      </c>
      <c r="H47" s="96"/>
      <c r="I47" s="97">
        <f>G47/$G$48</f>
        <v>8.9078923926598965E-3</v>
      </c>
    </row>
    <row r="48" spans="4:10" s="26" customFormat="1">
      <c r="D48" s="142" t="s">
        <v>23</v>
      </c>
      <c r="E48" s="149"/>
      <c r="F48" s="150"/>
      <c r="G48" s="151">
        <f>SUM(G8:G47)</f>
        <v>11226</v>
      </c>
      <c r="H48" s="151">
        <f>SUM(H24:H42)</f>
        <v>0</v>
      </c>
      <c r="I48" s="152"/>
    </row>
    <row r="49" spans="2:11">
      <c r="E49" s="49"/>
      <c r="F49" s="111"/>
      <c r="G49" s="61"/>
      <c r="H49" s="61"/>
    </row>
    <row r="50" spans="2:11" s="41" customFormat="1" ht="22.5">
      <c r="B50" s="134" t="s">
        <v>24</v>
      </c>
      <c r="C50" s="135"/>
      <c r="D50" s="135"/>
      <c r="E50" s="136"/>
      <c r="F50" s="137"/>
      <c r="G50" s="138" t="s">
        <v>1</v>
      </c>
      <c r="H50" s="138" t="s">
        <v>2</v>
      </c>
      <c r="I50" s="139" t="s">
        <v>51</v>
      </c>
    </row>
    <row r="51" spans="2:11">
      <c r="D51" s="58" t="s">
        <v>218</v>
      </c>
      <c r="E51" s="49" t="s">
        <v>220</v>
      </c>
      <c r="F51" s="111"/>
      <c r="G51" s="93">
        <v>3000</v>
      </c>
      <c r="H51" s="91">
        <v>0</v>
      </c>
      <c r="I51" s="92">
        <f>G51/$G$59</f>
        <v>0.35714285714285715</v>
      </c>
    </row>
    <row r="52" spans="2:11">
      <c r="D52" s="58" t="s">
        <v>216</v>
      </c>
      <c r="E52" s="49" t="s">
        <v>217</v>
      </c>
      <c r="F52" s="111"/>
      <c r="G52" s="93">
        <v>100</v>
      </c>
      <c r="H52" s="91">
        <v>0</v>
      </c>
      <c r="I52" s="92">
        <f t="shared" ref="I52:I53" si="3">G52/$G$59</f>
        <v>1.1904761904761904E-2</v>
      </c>
    </row>
    <row r="53" spans="2:11" ht="23.25">
      <c r="D53" s="58" t="s">
        <v>222</v>
      </c>
      <c r="E53" s="49" t="s">
        <v>223</v>
      </c>
      <c r="F53" s="111"/>
      <c r="G53" s="93">
        <v>1650</v>
      </c>
      <c r="H53" s="91"/>
      <c r="I53" s="92">
        <f t="shared" si="3"/>
        <v>0.19642857142857142</v>
      </c>
    </row>
    <row r="54" spans="2:11" ht="23.25">
      <c r="D54" s="15" t="s">
        <v>56</v>
      </c>
      <c r="E54" s="49" t="s">
        <v>74</v>
      </c>
      <c r="F54" s="111"/>
      <c r="G54" s="93">
        <v>0</v>
      </c>
      <c r="H54" s="91">
        <v>0</v>
      </c>
      <c r="I54" s="94" t="s">
        <v>50</v>
      </c>
    </row>
    <row r="55" spans="2:11">
      <c r="D55" s="15" t="s">
        <v>61</v>
      </c>
      <c r="E55" s="49"/>
      <c r="F55" s="111"/>
      <c r="G55" s="91">
        <v>600</v>
      </c>
      <c r="H55" s="91">
        <v>0</v>
      </c>
      <c r="I55" s="92">
        <f>G55/$G$59</f>
        <v>7.1428571428571425E-2</v>
      </c>
    </row>
    <row r="56" spans="2:11" ht="23.25">
      <c r="D56" s="25" t="s">
        <v>29</v>
      </c>
      <c r="E56" s="49" t="s">
        <v>258</v>
      </c>
      <c r="F56" s="111"/>
      <c r="G56" s="91">
        <v>250</v>
      </c>
      <c r="H56" s="91">
        <v>0</v>
      </c>
      <c r="I56" s="92">
        <f>G56/$G$59</f>
        <v>2.976190476190476E-2</v>
      </c>
      <c r="J56" s="14"/>
      <c r="K56" s="12"/>
    </row>
    <row r="57" spans="2:11">
      <c r="D57" s="2" t="s">
        <v>44</v>
      </c>
      <c r="E57" s="49"/>
      <c r="F57" s="111"/>
      <c r="G57" s="91">
        <v>2200</v>
      </c>
      <c r="H57" s="91">
        <v>0</v>
      </c>
      <c r="I57" s="92">
        <f>G57/$G$59</f>
        <v>0.26190476190476192</v>
      </c>
    </row>
    <row r="58" spans="2:11">
      <c r="D58" s="15" t="s">
        <v>62</v>
      </c>
      <c r="E58" s="49" t="s">
        <v>63</v>
      </c>
      <c r="F58" s="111"/>
      <c r="G58" s="101">
        <v>600</v>
      </c>
      <c r="H58" s="91">
        <v>0</v>
      </c>
      <c r="I58" s="92">
        <f t="shared" ref="I58" si="4">G58/$G$59</f>
        <v>7.1428571428571425E-2</v>
      </c>
    </row>
    <row r="59" spans="2:11">
      <c r="D59" s="134" t="s">
        <v>31</v>
      </c>
      <c r="E59" s="136"/>
      <c r="F59" s="137"/>
      <c r="G59" s="140">
        <f>SUM(G51:G58)</f>
        <v>8400</v>
      </c>
      <c r="H59" s="140">
        <f>SUM(H51:H58)</f>
        <v>0</v>
      </c>
      <c r="I59" s="141"/>
    </row>
    <row r="60" spans="2:11">
      <c r="E60" s="49"/>
      <c r="F60" s="111"/>
      <c r="G60" s="61"/>
      <c r="H60" s="61"/>
    </row>
    <row r="61" spans="2:11" ht="23.25">
      <c r="C61" t="s">
        <v>12</v>
      </c>
      <c r="D61" s="2" t="s">
        <v>32</v>
      </c>
      <c r="E61" s="20" t="s">
        <v>259</v>
      </c>
      <c r="G61" s="115">
        <v>9851</v>
      </c>
      <c r="H61" s="63">
        <v>10382.08</v>
      </c>
      <c r="J61" s="12" t="s">
        <v>33</v>
      </c>
    </row>
    <row r="62" spans="2:11">
      <c r="D62" s="2" t="s">
        <v>34</v>
      </c>
      <c r="E62" s="20"/>
      <c r="G62" s="61">
        <f>+G59</f>
        <v>8400</v>
      </c>
      <c r="H62" s="61">
        <f>+H59</f>
        <v>0</v>
      </c>
    </row>
    <row r="63" spans="2:11">
      <c r="E63" s="20"/>
      <c r="G63" s="61"/>
      <c r="H63" s="61"/>
    </row>
    <row r="64" spans="2:11">
      <c r="D64" s="2" t="s">
        <v>35</v>
      </c>
      <c r="E64" s="20"/>
      <c r="G64" s="61">
        <f>+G48</f>
        <v>11226</v>
      </c>
      <c r="H64" s="61">
        <f>+H48</f>
        <v>0</v>
      </c>
    </row>
    <row r="65" spans="2:10">
      <c r="E65" s="20"/>
      <c r="G65" s="61"/>
      <c r="H65" s="61"/>
    </row>
    <row r="66" spans="2:10">
      <c r="B66" s="158"/>
      <c r="C66" s="159"/>
      <c r="D66" s="153" t="s">
        <v>36</v>
      </c>
      <c r="E66" s="154"/>
      <c r="F66" s="155"/>
      <c r="G66" s="156">
        <f>+G61+G62-G64</f>
        <v>7025</v>
      </c>
      <c r="H66" s="156">
        <v>0</v>
      </c>
      <c r="I66" s="157"/>
      <c r="J66" s="12" t="s">
        <v>37</v>
      </c>
    </row>
    <row r="67" spans="2:10">
      <c r="E67" s="49"/>
      <c r="F67" s="111"/>
      <c r="G67" s="61"/>
      <c r="H67" s="61"/>
    </row>
    <row r="68" spans="2:10">
      <c r="E68" s="49"/>
      <c r="F68" s="111"/>
      <c r="G68" s="61"/>
      <c r="H68" s="64"/>
    </row>
    <row r="69" spans="2:10">
      <c r="D69" t="s">
        <v>276</v>
      </c>
      <c r="E69" s="49"/>
      <c r="F69" s="111"/>
      <c r="G69" s="61"/>
      <c r="H69" s="64"/>
    </row>
    <row r="70" spans="2:10">
      <c r="E70" s="57"/>
      <c r="F70" s="111"/>
      <c r="G70" s="61"/>
      <c r="H70" s="64"/>
    </row>
    <row r="71" spans="2:10">
      <c r="E71" s="57"/>
      <c r="F71" s="111"/>
      <c r="G71" s="61"/>
      <c r="H71" s="64"/>
    </row>
    <row r="72" spans="2:10">
      <c r="E72" s="57"/>
      <c r="F72" s="111"/>
      <c r="G72" s="61"/>
      <c r="H72" s="64"/>
    </row>
  </sheetData>
  <mergeCells count="2">
    <mergeCell ref="C2:G2"/>
    <mergeCell ref="C3:F3"/>
  </mergeCells>
  <pageMargins left="0.75" right="0.75" top="1" bottom="1" header="0.5" footer="0.5"/>
  <pageSetup scale="58" orientation="portrait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A17" sqref="A17"/>
    </sheetView>
  </sheetViews>
  <sheetFormatPr defaultRowHeight="15.75"/>
  <cols>
    <col min="1" max="1" width="22.75" customWidth="1"/>
    <col min="2" max="2" width="13" customWidth="1"/>
    <col min="3" max="3" width="10.125" style="42" bestFit="1" customWidth="1"/>
  </cols>
  <sheetData>
    <row r="1" spans="1:3">
      <c r="A1" s="41" t="s">
        <v>111</v>
      </c>
    </row>
    <row r="2" spans="1:3">
      <c r="A2" s="41"/>
    </row>
    <row r="3" spans="1:3">
      <c r="A3" s="13" t="s">
        <v>97</v>
      </c>
    </row>
    <row r="5" spans="1:3">
      <c r="A5" t="s">
        <v>98</v>
      </c>
      <c r="B5" t="s">
        <v>99</v>
      </c>
      <c r="C5" s="42">
        <v>330</v>
      </c>
    </row>
    <row r="6" spans="1:3">
      <c r="A6" t="s">
        <v>100</v>
      </c>
      <c r="B6">
        <v>70</v>
      </c>
      <c r="C6" s="42">
        <v>233.73</v>
      </c>
    </row>
    <row r="7" spans="1:3">
      <c r="A7" t="s">
        <v>101</v>
      </c>
      <c r="B7" t="s">
        <v>102</v>
      </c>
      <c r="C7" s="42">
        <v>34</v>
      </c>
    </row>
    <row r="8" spans="1:3">
      <c r="A8" t="s">
        <v>93</v>
      </c>
      <c r="C8" s="42">
        <v>50</v>
      </c>
    </row>
    <row r="9" spans="1:3">
      <c r="A9" t="s">
        <v>103</v>
      </c>
      <c r="B9" t="s">
        <v>104</v>
      </c>
      <c r="C9" s="42">
        <v>60.06</v>
      </c>
    </row>
    <row r="10" spans="1:3">
      <c r="A10" t="s">
        <v>105</v>
      </c>
    </row>
    <row r="11" spans="1:3">
      <c r="A11" t="s">
        <v>65</v>
      </c>
      <c r="B11" t="s">
        <v>110</v>
      </c>
      <c r="C11" s="42">
        <v>280</v>
      </c>
    </row>
    <row r="12" spans="1:3">
      <c r="A12" t="s">
        <v>106</v>
      </c>
      <c r="B12" t="s">
        <v>109</v>
      </c>
      <c r="C12" s="42">
        <v>208</v>
      </c>
    </row>
    <row r="13" spans="1:3">
      <c r="A13" t="s">
        <v>107</v>
      </c>
      <c r="B13" t="s">
        <v>108</v>
      </c>
      <c r="C13" s="42">
        <v>65</v>
      </c>
    </row>
    <row r="14" spans="1:3" ht="16.5" thickBot="1">
      <c r="C14" s="47">
        <f>SUM(C5:C13)</f>
        <v>1260.79</v>
      </c>
    </row>
    <row r="16" spans="1:3">
      <c r="A16" s="13" t="s">
        <v>24</v>
      </c>
    </row>
    <row r="18" spans="1:3">
      <c r="A18" t="s">
        <v>112</v>
      </c>
      <c r="C18" s="42">
        <v>250</v>
      </c>
    </row>
    <row r="19" spans="1:3">
      <c r="A19" t="s">
        <v>113</v>
      </c>
      <c r="C19" s="42">
        <v>150</v>
      </c>
    </row>
    <row r="20" spans="1:3">
      <c r="A20" t="s">
        <v>114</v>
      </c>
      <c r="C20" s="42">
        <v>2615</v>
      </c>
    </row>
    <row r="21" spans="1:3">
      <c r="A21" t="s">
        <v>30</v>
      </c>
      <c r="C21" s="42">
        <v>508</v>
      </c>
    </row>
    <row r="22" spans="1:3" ht="16.5" thickBot="1">
      <c r="C22" s="43">
        <f>SUM(C18:C21)</f>
        <v>3523</v>
      </c>
    </row>
    <row r="24" spans="1:3" ht="16.5" thickBot="1">
      <c r="A24" s="46" t="s">
        <v>115</v>
      </c>
      <c r="B24" s="44"/>
      <c r="C24" s="45">
        <f>C22-C14</f>
        <v>2262.21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20"/>
  <sheetViews>
    <sheetView workbookViewId="0">
      <selection activeCell="C7" sqref="C7"/>
    </sheetView>
  </sheetViews>
  <sheetFormatPr defaultRowHeight="15.75"/>
  <cols>
    <col min="1" max="1" width="22.75" customWidth="1"/>
    <col min="2" max="2" width="16.25" customWidth="1"/>
    <col min="3" max="3" width="10.125" style="42" bestFit="1" customWidth="1"/>
  </cols>
  <sheetData>
    <row r="1" spans="1:3">
      <c r="A1" s="41" t="s">
        <v>116</v>
      </c>
    </row>
    <row r="2" spans="1:3">
      <c r="A2" s="41"/>
    </row>
    <row r="3" spans="1:3">
      <c r="A3" s="13" t="s">
        <v>97</v>
      </c>
    </row>
    <row r="5" spans="1:3">
      <c r="A5" t="s">
        <v>98</v>
      </c>
      <c r="B5">
        <v>300</v>
      </c>
      <c r="C5" s="42">
        <v>1385.4</v>
      </c>
    </row>
    <row r="6" spans="1:3">
      <c r="A6" t="s">
        <v>100</v>
      </c>
      <c r="B6">
        <v>70</v>
      </c>
      <c r="C6" s="42">
        <v>76.260000000000005</v>
      </c>
    </row>
    <row r="7" spans="1:3" ht="16.5" thickBot="1">
      <c r="C7" s="47">
        <f>SUM(C5:C6)</f>
        <v>1461.66</v>
      </c>
    </row>
    <row r="9" spans="1:3">
      <c r="A9" s="13" t="s">
        <v>24</v>
      </c>
    </row>
    <row r="11" spans="1:3">
      <c r="A11" t="s">
        <v>117</v>
      </c>
      <c r="C11" s="42">
        <v>2575</v>
      </c>
    </row>
    <row r="12" spans="1:3">
      <c r="A12" t="s">
        <v>118</v>
      </c>
      <c r="B12" t="s">
        <v>119</v>
      </c>
      <c r="C12" s="42">
        <v>3000</v>
      </c>
    </row>
    <row r="13" spans="1:3">
      <c r="A13" t="s">
        <v>120</v>
      </c>
      <c r="C13" s="42">
        <v>365.02</v>
      </c>
    </row>
    <row r="14" spans="1:3">
      <c r="A14" t="s">
        <v>30</v>
      </c>
      <c r="C14" s="42">
        <v>610.25</v>
      </c>
    </row>
    <row r="15" spans="1:3">
      <c r="A15" t="s">
        <v>121</v>
      </c>
      <c r="C15" s="42">
        <v>785.53</v>
      </c>
    </row>
    <row r="16" spans="1:3" ht="16.5" thickBot="1">
      <c r="C16" s="43">
        <f>SUM(C11:C15)</f>
        <v>7335.8</v>
      </c>
    </row>
    <row r="18" spans="1:3" ht="16.5" thickBot="1">
      <c r="A18" s="46" t="s">
        <v>115</v>
      </c>
      <c r="B18" s="44"/>
      <c r="C18" s="45">
        <f>C16-C7</f>
        <v>5874.14</v>
      </c>
    </row>
    <row r="20" spans="1:3">
      <c r="A20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A6" sqref="A6:C6"/>
    </sheetView>
  </sheetViews>
  <sheetFormatPr defaultRowHeight="15.75"/>
  <cols>
    <col min="1" max="1" width="22.75" customWidth="1"/>
    <col min="2" max="2" width="16.25" customWidth="1"/>
    <col min="3" max="3" width="10.125" style="42" bestFit="1" customWidth="1"/>
  </cols>
  <sheetData>
    <row r="1" spans="1:3">
      <c r="A1" s="41" t="s">
        <v>123</v>
      </c>
    </row>
    <row r="2" spans="1:3">
      <c r="A2" s="41"/>
    </row>
    <row r="3" spans="1:3">
      <c r="A3" s="13" t="s">
        <v>97</v>
      </c>
    </row>
    <row r="5" spans="1:3">
      <c r="A5" t="s">
        <v>98</v>
      </c>
      <c r="B5" t="s">
        <v>124</v>
      </c>
      <c r="C5" s="42">
        <v>220</v>
      </c>
    </row>
    <row r="6" spans="1:3" ht="16.5" thickBot="1">
      <c r="A6" s="48" t="s">
        <v>156</v>
      </c>
      <c r="B6" s="48"/>
      <c r="C6" s="47">
        <f>SUM(C5:C5)</f>
        <v>220</v>
      </c>
    </row>
    <row r="8" spans="1:3">
      <c r="A8" t="s">
        <v>125</v>
      </c>
    </row>
    <row r="10" spans="1:3">
      <c r="A10" t="s">
        <v>126</v>
      </c>
    </row>
    <row r="11" spans="1:3">
      <c r="A11" t="s">
        <v>127</v>
      </c>
    </row>
    <row r="12" spans="1:3">
      <c r="A12" t="s">
        <v>128</v>
      </c>
    </row>
    <row r="13" spans="1:3">
      <c r="A13" t="s">
        <v>129</v>
      </c>
    </row>
    <row r="15" spans="1:3">
      <c r="A15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C9" sqref="C9"/>
    </sheetView>
  </sheetViews>
  <sheetFormatPr defaultRowHeight="15.75"/>
  <cols>
    <col min="1" max="1" width="22.75" customWidth="1"/>
    <col min="2" max="2" width="13" customWidth="1"/>
    <col min="3" max="3" width="10.125" style="42" bestFit="1" customWidth="1"/>
  </cols>
  <sheetData>
    <row r="1" spans="1:3">
      <c r="A1" s="41" t="s">
        <v>144</v>
      </c>
    </row>
    <row r="2" spans="1:3">
      <c r="A2" s="41"/>
    </row>
    <row r="3" spans="1:3">
      <c r="A3" s="13" t="s">
        <v>97</v>
      </c>
    </row>
    <row r="5" spans="1:3">
      <c r="A5" t="s">
        <v>98</v>
      </c>
      <c r="C5" s="42">
        <v>248</v>
      </c>
    </row>
    <row r="6" spans="1:3">
      <c r="A6" t="s">
        <v>92</v>
      </c>
      <c r="C6" s="42">
        <v>37.409999999999997</v>
      </c>
    </row>
    <row r="7" spans="1:3">
      <c r="A7" t="s">
        <v>93</v>
      </c>
      <c r="C7" s="42">
        <v>50</v>
      </c>
    </row>
    <row r="8" spans="1:3">
      <c r="A8" t="s">
        <v>94</v>
      </c>
      <c r="C8" s="42">
        <v>37.5</v>
      </c>
    </row>
    <row r="9" spans="1:3" ht="16.5" thickBot="1">
      <c r="C9" s="47">
        <f>SUM(C5:C8)</f>
        <v>372.90999999999997</v>
      </c>
    </row>
    <row r="11" spans="1:3">
      <c r="A11" s="13" t="s">
        <v>24</v>
      </c>
    </row>
    <row r="13" spans="1:3">
      <c r="A13" t="s">
        <v>145</v>
      </c>
      <c r="B13" t="s">
        <v>146</v>
      </c>
      <c r="C13" s="42">
        <v>900</v>
      </c>
    </row>
    <row r="14" spans="1:3" ht="16.5" thickBot="1">
      <c r="C14" s="43">
        <f>SUM(C13:C13)</f>
        <v>900</v>
      </c>
    </row>
    <row r="16" spans="1:3" ht="16.5" thickBot="1">
      <c r="A16" s="46" t="s">
        <v>115</v>
      </c>
      <c r="B16" s="44"/>
      <c r="C16" s="45">
        <f>C14-C9</f>
        <v>527.09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5"/>
  <sheetViews>
    <sheetView topLeftCell="A7" workbookViewId="0">
      <selection activeCell="C16" sqref="C16"/>
    </sheetView>
  </sheetViews>
  <sheetFormatPr defaultRowHeight="15.75"/>
  <cols>
    <col min="1" max="1" width="22.75" customWidth="1"/>
    <col min="2" max="2" width="28.5" bestFit="1" customWidth="1"/>
    <col min="3" max="3" width="10.125" style="42" bestFit="1" customWidth="1"/>
  </cols>
  <sheetData>
    <row r="1" spans="1:3">
      <c r="A1" s="41" t="s">
        <v>135</v>
      </c>
    </row>
    <row r="2" spans="1:3">
      <c r="A2" s="41"/>
    </row>
    <row r="3" spans="1:3">
      <c r="A3" s="13" t="s">
        <v>97</v>
      </c>
    </row>
    <row r="5" spans="1:3">
      <c r="A5" s="39" t="s">
        <v>85</v>
      </c>
      <c r="C5" s="42">
        <v>25</v>
      </c>
    </row>
    <row r="6" spans="1:3">
      <c r="A6" s="39" t="s">
        <v>136</v>
      </c>
      <c r="B6" t="s">
        <v>137</v>
      </c>
      <c r="C6" s="22">
        <f>1279.2+17.97</f>
        <v>1297.17</v>
      </c>
    </row>
    <row r="7" spans="1:3">
      <c r="A7" s="39" t="s">
        <v>86</v>
      </c>
      <c r="C7" s="22">
        <v>90.8</v>
      </c>
    </row>
    <row r="8" spans="1:3">
      <c r="A8" s="39" t="s">
        <v>87</v>
      </c>
      <c r="C8" s="22">
        <v>249.83</v>
      </c>
    </row>
    <row r="9" spans="1:3">
      <c r="A9" s="39" t="s">
        <v>84</v>
      </c>
      <c r="C9" s="22">
        <f>19.99+16.12</f>
        <v>36.11</v>
      </c>
    </row>
    <row r="10" spans="1:3">
      <c r="A10" s="39" t="s">
        <v>80</v>
      </c>
      <c r="C10" s="22">
        <v>1047.08</v>
      </c>
    </row>
    <row r="11" spans="1:3">
      <c r="A11" s="39" t="s">
        <v>88</v>
      </c>
      <c r="C11" s="22">
        <v>8</v>
      </c>
    </row>
    <row r="12" spans="1:3">
      <c r="A12" s="39" t="s">
        <v>89</v>
      </c>
      <c r="C12" s="22">
        <v>37.979999999999997</v>
      </c>
    </row>
    <row r="13" spans="1:3">
      <c r="A13" s="39" t="s">
        <v>81</v>
      </c>
      <c r="C13" s="22">
        <v>17.66</v>
      </c>
    </row>
    <row r="14" spans="1:3">
      <c r="A14" s="39" t="s">
        <v>83</v>
      </c>
      <c r="C14" s="22">
        <v>546.79999999999995</v>
      </c>
    </row>
    <row r="15" spans="1:3">
      <c r="A15" s="39" t="s">
        <v>90</v>
      </c>
      <c r="C15" s="22">
        <v>21.16</v>
      </c>
    </row>
    <row r="16" spans="1:3" ht="16.5" thickBot="1">
      <c r="C16" s="47">
        <f>SUM(C5:C15)</f>
        <v>3377.5899999999992</v>
      </c>
    </row>
    <row r="18" spans="1:3">
      <c r="A18" s="13" t="s">
        <v>24</v>
      </c>
    </row>
    <row r="20" spans="1:3">
      <c r="A20" t="s">
        <v>155</v>
      </c>
      <c r="C20" s="42">
        <v>892</v>
      </c>
    </row>
    <row r="21" spans="1:3" ht="16.5" thickBot="1">
      <c r="C21" s="43">
        <f>SUM(C20:C20)</f>
        <v>892</v>
      </c>
    </row>
    <row r="23" spans="1:3" ht="16.5" thickBot="1">
      <c r="A23" s="48" t="s">
        <v>156</v>
      </c>
      <c r="B23" s="44"/>
      <c r="C23" s="47">
        <f>C16-C21</f>
        <v>2485.5899999999992</v>
      </c>
    </row>
    <row r="25" spans="1:3">
      <c r="A25" t="s">
        <v>122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7"/>
  <sheetViews>
    <sheetView workbookViewId="0">
      <selection activeCell="C7" sqref="C7"/>
    </sheetView>
  </sheetViews>
  <sheetFormatPr defaultRowHeight="15.75"/>
  <cols>
    <col min="1" max="1" width="22.75" customWidth="1"/>
    <col min="2" max="2" width="16.25" customWidth="1"/>
    <col min="3" max="3" width="10.125" style="42" bestFit="1" customWidth="1"/>
  </cols>
  <sheetData>
    <row r="1" spans="1:3">
      <c r="A1" s="41" t="s">
        <v>151</v>
      </c>
    </row>
    <row r="2" spans="1:3">
      <c r="A2" s="41"/>
    </row>
    <row r="3" spans="1:3">
      <c r="A3" s="13" t="s">
        <v>97</v>
      </c>
    </row>
    <row r="5" spans="1:3">
      <c r="A5" t="s">
        <v>153</v>
      </c>
      <c r="B5" t="s">
        <v>152</v>
      </c>
      <c r="C5" s="42">
        <v>407.25</v>
      </c>
    </row>
    <row r="6" spans="1:3">
      <c r="A6" t="s">
        <v>154</v>
      </c>
      <c r="C6" s="42">
        <v>131.09</v>
      </c>
    </row>
    <row r="7" spans="1:3" ht="16.5" thickBot="1">
      <c r="A7" s="48" t="s">
        <v>157</v>
      </c>
      <c r="B7" s="44"/>
      <c r="C7" s="47">
        <f>SUM(C5:C6)</f>
        <v>538.34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2014.2015 Budget</vt:lpstr>
      <vt:lpstr>2015.2016 Proposed Budget</vt:lpstr>
      <vt:lpstr>2015.2016 Prpsd Budget no p4c</vt:lpstr>
      <vt:lpstr> 7 x 7 Tourney_1415</vt:lpstr>
      <vt:lpstr>Play4Cure_1415</vt:lpstr>
      <vt:lpstr>1000s Club_1415</vt:lpstr>
      <vt:lpstr>Spring Clinic_1415</vt:lpstr>
      <vt:lpstr>Banquet_1415</vt:lpstr>
      <vt:lpstr>Socks_1415</vt:lpstr>
      <vt:lpstr>Team Bonding_1415</vt:lpstr>
      <vt:lpstr>Senior Night_1415</vt:lpstr>
      <vt:lpstr>Team Picnic_1415</vt:lpstr>
      <vt:lpstr>Concession</vt:lpstr>
      <vt:lpstr>'2014.2015 Budget'!Print_Area</vt:lpstr>
      <vt:lpstr>'2015.2016 Proposed Budget'!Print_Area</vt:lpstr>
      <vt:lpstr>'2015.2016 Prpsd Budget no p4c'!Print_Area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Georgiadis</dc:creator>
  <cp:lastModifiedBy>Owner</cp:lastModifiedBy>
  <cp:lastPrinted>2015-03-11T00:23:21Z</cp:lastPrinted>
  <dcterms:created xsi:type="dcterms:W3CDTF">2015-02-27T14:21:05Z</dcterms:created>
  <dcterms:modified xsi:type="dcterms:W3CDTF">2015-03-19T01:13:34Z</dcterms:modified>
</cp:coreProperties>
</file>